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68" windowWidth="15600" windowHeight="9612" tabRatio="982"/>
  </bookViews>
  <sheets>
    <sheet name="Souhrnná tabulka" sheetId="25" r:id="rId1"/>
  </sheets>
  <definedNames>
    <definedName name="_xlnm.Print_Area" localSheetId="0">'Souhrnná tabulka'!$A$1:$Q$136</definedName>
  </definedNames>
  <calcPr calcId="145621"/>
</workbook>
</file>

<file path=xl/calcChain.xml><?xml version="1.0" encoding="utf-8"?>
<calcChain xmlns="http://schemas.openxmlformats.org/spreadsheetml/2006/main">
  <c r="G54" i="25" l="1"/>
  <c r="E20" i="25"/>
  <c r="H53" i="25"/>
  <c r="I31" i="25"/>
  <c r="I8" i="25"/>
  <c r="I115" i="25" l="1"/>
  <c r="J14" i="25" l="1"/>
  <c r="G130" i="25" l="1"/>
  <c r="I16" i="25"/>
  <c r="I15" i="25"/>
  <c r="K15" i="25" s="1"/>
  <c r="K67" i="25"/>
  <c r="K68" i="25"/>
  <c r="K69" i="25"/>
  <c r="K70" i="25"/>
  <c r="K71" i="25"/>
  <c r="K72" i="25"/>
  <c r="K73" i="25"/>
  <c r="K74" i="25"/>
  <c r="K75" i="25"/>
  <c r="K76" i="25"/>
  <c r="K77" i="25"/>
  <c r="K78" i="25"/>
  <c r="K79" i="25"/>
  <c r="K80" i="25"/>
  <c r="K85" i="25"/>
  <c r="K87" i="25"/>
  <c r="K88" i="25"/>
  <c r="K91" i="25"/>
  <c r="K93" i="25"/>
  <c r="K94" i="25"/>
  <c r="K95" i="25"/>
  <c r="K96" i="25"/>
  <c r="K97" i="25"/>
  <c r="K99" i="25"/>
  <c r="K101" i="25"/>
  <c r="K102" i="25"/>
  <c r="K105" i="25"/>
  <c r="K106" i="25"/>
  <c r="K107" i="25"/>
  <c r="K108" i="25"/>
  <c r="K109" i="25"/>
  <c r="K110" i="25"/>
  <c r="K112" i="25"/>
  <c r="K113" i="25"/>
  <c r="K115" i="25"/>
  <c r="K65" i="25"/>
  <c r="K64" i="25"/>
  <c r="K63" i="25"/>
  <c r="K32" i="25"/>
  <c r="K33" i="25"/>
  <c r="K34" i="25"/>
  <c r="K35" i="25"/>
  <c r="K37" i="25"/>
  <c r="K38" i="25"/>
  <c r="K39" i="25"/>
  <c r="K40" i="25"/>
  <c r="K41" i="25"/>
  <c r="K42" i="25"/>
  <c r="K43" i="25"/>
  <c r="K44" i="25"/>
  <c r="K9" i="25"/>
  <c r="K7" i="25"/>
  <c r="E117" i="25"/>
  <c r="F117" i="25"/>
  <c r="G117" i="25"/>
  <c r="I117" i="25"/>
  <c r="D117" i="25"/>
  <c r="H54" i="25"/>
  <c r="I13" i="25"/>
  <c r="K13" i="25" s="1"/>
  <c r="K16" i="25" l="1"/>
  <c r="G131" i="25"/>
  <c r="K117" i="25"/>
  <c r="H112" i="25"/>
  <c r="H117" i="25" s="1"/>
  <c r="H115" i="25"/>
  <c r="J113" i="25"/>
  <c r="J112" i="25"/>
  <c r="J115" i="25"/>
  <c r="J117" i="25" l="1"/>
  <c r="E54" i="25"/>
  <c r="H14" i="25" l="1"/>
  <c r="K8" i="25"/>
  <c r="I11" i="25" l="1"/>
  <c r="K11" i="25" s="1"/>
  <c r="G11" i="25"/>
  <c r="I10" i="25"/>
  <c r="I81" i="25"/>
  <c r="K81" i="25" s="1"/>
  <c r="G53" i="25" l="1"/>
  <c r="K10" i="25"/>
  <c r="G8" i="25"/>
  <c r="G10" i="25" l="1"/>
  <c r="G12" i="25" s="1"/>
  <c r="G104" i="25" l="1"/>
  <c r="J102" i="25" l="1"/>
  <c r="H102" i="25"/>
  <c r="H76" i="25" l="1"/>
  <c r="J76" i="25"/>
  <c r="J75" i="25" l="1"/>
  <c r="H75" i="25"/>
  <c r="E104" i="25" l="1"/>
  <c r="J42" i="25" l="1"/>
  <c r="H42" i="25"/>
  <c r="J37" i="25"/>
  <c r="H37" i="25"/>
  <c r="G81" i="25" l="1"/>
  <c r="D104" i="25" l="1"/>
  <c r="D86" i="25"/>
  <c r="D43" i="25"/>
  <c r="D39" i="25"/>
  <c r="D34" i="25"/>
  <c r="J65" i="25" l="1"/>
  <c r="J108" i="25" l="1"/>
  <c r="J107" i="25"/>
  <c r="H107" i="25"/>
  <c r="G52" i="25" l="1"/>
  <c r="H52" i="25"/>
  <c r="J110" i="25" l="1"/>
  <c r="I104" i="25"/>
  <c r="K104" i="25" s="1"/>
  <c r="J41" i="25" l="1"/>
  <c r="H41" i="25"/>
  <c r="J84" i="25"/>
  <c r="J83" i="25"/>
  <c r="J82" i="25"/>
  <c r="J79" i="25"/>
  <c r="H84" i="25" l="1"/>
  <c r="H83" i="25"/>
  <c r="H82" i="25"/>
  <c r="J35" i="25" l="1"/>
  <c r="D81" i="25" l="1"/>
  <c r="D111" i="25" s="1"/>
  <c r="D114" i="25" s="1"/>
  <c r="J96" i="25" l="1"/>
  <c r="H96" i="25"/>
  <c r="J94" i="25"/>
  <c r="H94" i="25"/>
  <c r="J33" i="25" l="1"/>
  <c r="H33" i="25"/>
  <c r="J101" i="25" l="1"/>
  <c r="H101" i="25"/>
  <c r="H35" i="25" l="1"/>
  <c r="I116" i="25" l="1"/>
  <c r="K116" i="25" s="1"/>
  <c r="J15" i="25"/>
  <c r="J16" i="25"/>
  <c r="F31" i="25"/>
  <c r="E30" i="25"/>
  <c r="K30" i="25" s="1"/>
  <c r="F30" i="25"/>
  <c r="G86" i="25"/>
  <c r="G111" i="25" s="1"/>
  <c r="G31" i="25"/>
  <c r="G116" i="25" s="1"/>
  <c r="H116" i="25" s="1"/>
  <c r="G114" i="25" l="1"/>
  <c r="F124" i="25" s="1"/>
  <c r="J116" i="25"/>
  <c r="D31" i="25"/>
  <c r="D52" i="25" l="1"/>
  <c r="D53" i="25"/>
  <c r="F54" i="25"/>
  <c r="H16" i="25"/>
  <c r="D12" i="25"/>
  <c r="I54" i="25"/>
  <c r="I55" i="25" s="1"/>
  <c r="J13" i="25"/>
  <c r="I12" i="25"/>
  <c r="I86" i="25"/>
  <c r="I111" i="25" s="1"/>
  <c r="I114" i="25" s="1"/>
  <c r="J109" i="25"/>
  <c r="H109" i="25"/>
  <c r="J106" i="25"/>
  <c r="H106" i="25"/>
  <c r="J105" i="25"/>
  <c r="H105" i="25"/>
  <c r="F104" i="25"/>
  <c r="J103" i="25"/>
  <c r="H103" i="25"/>
  <c r="J100" i="25"/>
  <c r="H100" i="25"/>
  <c r="J99" i="25"/>
  <c r="H99" i="25"/>
  <c r="J98" i="25"/>
  <c r="H98" i="25"/>
  <c r="J97" i="25"/>
  <c r="H97" i="25"/>
  <c r="J95" i="25"/>
  <c r="H95" i="25"/>
  <c r="J93" i="25"/>
  <c r="H93" i="25"/>
  <c r="J92" i="25"/>
  <c r="H92" i="25"/>
  <c r="J91" i="25"/>
  <c r="H91" i="25"/>
  <c r="J90" i="25"/>
  <c r="H90" i="25"/>
  <c r="J89" i="25"/>
  <c r="H89" i="25"/>
  <c r="J88" i="25"/>
  <c r="H88" i="25"/>
  <c r="J87" i="25"/>
  <c r="H87" i="25"/>
  <c r="F86" i="25"/>
  <c r="E86" i="25"/>
  <c r="E111" i="25" s="1"/>
  <c r="E114" i="25" s="1"/>
  <c r="J85" i="25"/>
  <c r="H85" i="25"/>
  <c r="J81" i="25"/>
  <c r="H81" i="25"/>
  <c r="J80" i="25"/>
  <c r="H80" i="25"/>
  <c r="H79" i="25"/>
  <c r="J78" i="25"/>
  <c r="H78" i="25"/>
  <c r="J77" i="25"/>
  <c r="H77" i="25"/>
  <c r="J74" i="25"/>
  <c r="H74" i="25"/>
  <c r="H73" i="25"/>
  <c r="J72" i="25"/>
  <c r="H72" i="25"/>
  <c r="J71" i="25"/>
  <c r="H71" i="25"/>
  <c r="J70" i="25"/>
  <c r="H70" i="25"/>
  <c r="J69" i="25"/>
  <c r="H69" i="25"/>
  <c r="J68" i="25"/>
  <c r="H68" i="25"/>
  <c r="J67" i="25"/>
  <c r="H67" i="25"/>
  <c r="J66" i="25"/>
  <c r="H66" i="25"/>
  <c r="J64" i="25"/>
  <c r="H64" i="25"/>
  <c r="J63" i="25"/>
  <c r="H63" i="25"/>
  <c r="M52" i="25"/>
  <c r="F45" i="25"/>
  <c r="D45" i="25"/>
  <c r="J44" i="25"/>
  <c r="H44" i="25"/>
  <c r="J43" i="25"/>
  <c r="H43" i="25"/>
  <c r="J40" i="25"/>
  <c r="H40" i="25"/>
  <c r="J39" i="25"/>
  <c r="H39" i="25"/>
  <c r="J38" i="25"/>
  <c r="H38" i="25"/>
  <c r="E53" i="25"/>
  <c r="J34" i="25"/>
  <c r="H34" i="25"/>
  <c r="J32" i="25"/>
  <c r="H32" i="25"/>
  <c r="E31" i="25"/>
  <c r="H15" i="25"/>
  <c r="H13" i="25"/>
  <c r="G17" i="25"/>
  <c r="F12" i="25"/>
  <c r="F17" i="25" s="1"/>
  <c r="E12" i="25"/>
  <c r="E17" i="25" s="1"/>
  <c r="J11" i="25"/>
  <c r="H11" i="25"/>
  <c r="J10" i="25"/>
  <c r="H10" i="25"/>
  <c r="J9" i="25"/>
  <c r="H9" i="25"/>
  <c r="J8" i="25"/>
  <c r="H8" i="25"/>
  <c r="H7" i="25"/>
  <c r="J36" i="25"/>
  <c r="H36" i="25"/>
  <c r="J73" i="25"/>
  <c r="J7" i="25"/>
  <c r="K86" i="25" l="1"/>
  <c r="E45" i="25"/>
  <c r="K31" i="25"/>
  <c r="F111" i="25"/>
  <c r="F114" i="25" s="1"/>
  <c r="I17" i="25"/>
  <c r="K17" i="25" s="1"/>
  <c r="K12" i="25"/>
  <c r="H104" i="25"/>
  <c r="H86" i="25"/>
  <c r="J104" i="25"/>
  <c r="D17" i="25"/>
  <c r="H17" i="25" s="1"/>
  <c r="J86" i="25"/>
  <c r="D55" i="25"/>
  <c r="H12" i="25"/>
  <c r="F123" i="25"/>
  <c r="I53" i="25"/>
  <c r="J12" i="25"/>
  <c r="H31" i="25"/>
  <c r="J31" i="25"/>
  <c r="G129" i="25" l="1"/>
  <c r="K114" i="25"/>
  <c r="K111" i="25"/>
  <c r="J17" i="25"/>
  <c r="H111" i="25"/>
  <c r="H114" i="25" s="1"/>
  <c r="J111" i="25"/>
  <c r="J114" i="25" s="1"/>
  <c r="G123" i="25"/>
  <c r="G128" i="25"/>
  <c r="F125" i="25"/>
  <c r="G127" i="25" s="1"/>
  <c r="F53" i="25"/>
  <c r="G133" i="25" l="1"/>
  <c r="G124" i="25"/>
  <c r="G125" i="25" s="1"/>
  <c r="G55" i="25"/>
  <c r="H55" i="25"/>
  <c r="I45" i="25"/>
  <c r="K45" i="25" s="1"/>
  <c r="J30" i="25" l="1"/>
  <c r="E52" i="25"/>
  <c r="G45" i="25"/>
  <c r="H45" i="25" s="1"/>
  <c r="H30" i="25"/>
  <c r="I52" i="25"/>
  <c r="J45" i="25" l="1"/>
  <c r="E55" i="25"/>
  <c r="F52" i="25"/>
  <c r="F55" i="25" s="1"/>
  <c r="L52" i="25"/>
  <c r="N52" i="25" s="1"/>
  <c r="P52" i="25" s="1"/>
</calcChain>
</file>

<file path=xl/sharedStrings.xml><?xml version="1.0" encoding="utf-8"?>
<sst xmlns="http://schemas.openxmlformats.org/spreadsheetml/2006/main" count="200" uniqueCount="149">
  <si>
    <t>Rekapitulace</t>
  </si>
  <si>
    <t>snížení výdajů</t>
  </si>
  <si>
    <t>saldo</t>
  </si>
  <si>
    <t xml:space="preserve">DRUH PŘÍJMŮ </t>
  </si>
  <si>
    <t>Třída 3 - kapitálové příjmy celkem</t>
  </si>
  <si>
    <t>Třída 4 - přijaté transfery celkem</t>
  </si>
  <si>
    <t>P Ř Í J M Y /bez financování/:</t>
  </si>
  <si>
    <t>Financování (revolvingový úvěr)</t>
  </si>
  <si>
    <t>Financování (volné FP na účtech)</t>
  </si>
  <si>
    <t>PŘÍJMY CELKEM :</t>
  </si>
  <si>
    <t xml:space="preserve">ORGANIZAČNÍ JEDNOTKA </t>
  </si>
  <si>
    <t xml:space="preserve">01 - ODBOR EKONOMIKY </t>
  </si>
  <si>
    <t>01 - ODBOR EKONOMIKY - REZERVA FOND KOMUNIKACÍ</t>
  </si>
  <si>
    <t xml:space="preserve">04 - ODBOR SOCIÁLNÍCH VĚCÍ </t>
  </si>
  <si>
    <t xml:space="preserve">07 - ODBOR ŠKOLSTVÍ </t>
  </si>
  <si>
    <t>12 - ÚSEK PERSONÁLNÍ A MZDOVÝ</t>
  </si>
  <si>
    <t xml:space="preserve">15 - MĚSTSKÁ POLICIE </t>
  </si>
  <si>
    <t>16 - JEDN. SBORU DOBROVOL. HASIČŮ</t>
  </si>
  <si>
    <t>18 - ORGANIZAČNÍ SLOŽKA - PRACOVNÍ SKUPINA</t>
  </si>
  <si>
    <t>31 - PŘÍSPĚVKOVÉ ORGANIZACE</t>
  </si>
  <si>
    <t>Podkrušnohorský zoopark - provoz</t>
  </si>
  <si>
    <t>Podkrušnohorský zoopark - investice</t>
  </si>
  <si>
    <t>Podkrušnohorský zoopark - půjčka investice dofin. projektů</t>
  </si>
  <si>
    <t>Podkrušnohorský zoopark - půjčka neinvestice dofin. projektů</t>
  </si>
  <si>
    <t>Podkrušnohorský zoopark - neinvestice  projekty</t>
  </si>
  <si>
    <t>Podkrušnohorský zoopark - investice  projekty</t>
  </si>
  <si>
    <t>Městské lesy - provoz</t>
  </si>
  <si>
    <t>Sociální služby Chomutov - provoz</t>
  </si>
  <si>
    <t>Sociální služby Chomutov - projekt</t>
  </si>
  <si>
    <t>Sociální služby Chomutov - investice</t>
  </si>
  <si>
    <t>Technické služby města Chomutova - provoz</t>
  </si>
  <si>
    <t>Technické služby města Chomutova - investice</t>
  </si>
  <si>
    <t>Středisko knihov. a kultur.služeb - provoz</t>
  </si>
  <si>
    <t xml:space="preserve">32 - OBCHODNÍ SPOLEČNOSTI </t>
  </si>
  <si>
    <t>Dopravní podnik měst CV a Jirkova a.s.</t>
  </si>
  <si>
    <t>Dopravní podnik měst CV a Jirkova a.s. - rekreační doprava</t>
  </si>
  <si>
    <t>KULTURA A SPORT CHOMUTOV S.R.O. - provoz</t>
  </si>
  <si>
    <t>VÝDAJE CELKEM :</t>
  </si>
  <si>
    <t>z toho: běžné výdaje</t>
  </si>
  <si>
    <t xml:space="preserve"> </t>
  </si>
  <si>
    <t>Objem příjmů</t>
  </si>
  <si>
    <t xml:space="preserve">Objem výdajů </t>
  </si>
  <si>
    <t>ROZDÍL</t>
  </si>
  <si>
    <t>Třída 5 - běžné výdaje</t>
  </si>
  <si>
    <t>Třída 6 - kapitálové výdaje</t>
  </si>
  <si>
    <t xml:space="preserve">DRUH VÝDAJŮ </t>
  </si>
  <si>
    <t>Provozní rozpočet</t>
  </si>
  <si>
    <t>Kapitálový rozpočet</t>
  </si>
  <si>
    <t>Příjmy</t>
  </si>
  <si>
    <t>Výdaje</t>
  </si>
  <si>
    <t>Saldo</t>
  </si>
  <si>
    <t>Celkem</t>
  </si>
  <si>
    <t>SOUHRNNÁ REKAPITULACE</t>
  </si>
  <si>
    <t xml:space="preserve">Financování: </t>
  </si>
  <si>
    <t>Čisté provozní saldo</t>
  </si>
  <si>
    <t>Saldo bez vratek dotací</t>
  </si>
  <si>
    <t>saldo konečné</t>
  </si>
  <si>
    <t>provozní náklady projektové</t>
  </si>
  <si>
    <t>rezerva FRMK (jež je provozní, ale účelově určená na investice)</t>
  </si>
  <si>
    <t>Rozpočet</t>
  </si>
  <si>
    <t>Požadavky</t>
  </si>
  <si>
    <t>Úprava OE</t>
  </si>
  <si>
    <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</si>
  <si>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</si>
  <si>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</si>
  <si>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t>Saldo po úpravách OE</t>
  </si>
  <si>
    <t>Příjmy po úpravách OE</t>
  </si>
  <si>
    <t>Výdaje po úpravách OE</t>
  </si>
  <si>
    <t>Financování</t>
  </si>
  <si>
    <t>portfólio</t>
  </si>
  <si>
    <t>FIN/P vol.fin. prostř.</t>
  </si>
  <si>
    <t xml:space="preserve"> Financování: </t>
  </si>
  <si>
    <t>FIN/P - JαT Banka</t>
  </si>
  <si>
    <t>přebytek/deficit</t>
  </si>
  <si>
    <t>Středisko knihov. a kultur.služeb - investice projekt</t>
  </si>
  <si>
    <t xml:space="preserve">Sociální služby Chomutov - dotace na sociální služby </t>
  </si>
  <si>
    <t xml:space="preserve">  </t>
  </si>
  <si>
    <t xml:space="preserve">     Chomutov re:KULT, z.ú.</t>
  </si>
  <si>
    <t>Dopravní podnik měst CV a Jirkova a.s. - příspěvek na bezplatnou MHD</t>
  </si>
  <si>
    <t>Dopravní podnik měst CV a Jirkova a.s. - nákup služeb dle příkazní smlouvy</t>
  </si>
  <si>
    <t>01 - ODBOR EKONOMIKY - REZERVA - běžná</t>
  </si>
  <si>
    <t>01 - ODBOR EKONOMIKY - REZERVA - kapitálová</t>
  </si>
  <si>
    <t>Návrh rozpočtu statutárního města Chomutova pro rok 2017</t>
  </si>
  <si>
    <t>NÁVRH ROZPOČTU r. 2017 - PŘÍJMY (v tis. Kč)</t>
  </si>
  <si>
    <t>NÁVRH ROZPOČTU r. 2017 - VÝDAJE (v tis. Kč)</t>
  </si>
  <si>
    <t>NÁVRH ROZPOČTU r. 2017 - REKAPITULACE (v tis. Kč)</t>
  </si>
  <si>
    <t xml:space="preserve">02 - ODBOR MAJETKU MĚSTA </t>
  </si>
  <si>
    <t>03 - ODBOR ROZVOJE INVESTIC - úsek dotací a strategického plánování</t>
  </si>
  <si>
    <t xml:space="preserve">05 - ODBOR ŽIVOTNÍHO PROSTŘEDÍ </t>
  </si>
  <si>
    <t>06 - ODBOR DOPRAVNÍCH A SPRÁVNÍCH ČINNOSTÍ (včetně OOŽÚ)</t>
  </si>
  <si>
    <t xml:space="preserve">08 - ÚSEK KANCELÁŘ TAJEMNÍKA </t>
  </si>
  <si>
    <t>09 - ODBOR INTERNÍ AUDIT</t>
  </si>
  <si>
    <t>10 - ODBOR MAJETKU MĚSTA - IT</t>
  </si>
  <si>
    <t>13 - ODBOR KANCELÁŘ PRIMÁTORA</t>
  </si>
  <si>
    <t>17 - ODBOR ROZVOJE INVESTIC - úsek investic</t>
  </si>
  <si>
    <t>17 - ODBOR ROZVOJE INVESTIC - běžné výdaje</t>
  </si>
  <si>
    <t xml:space="preserve">17 - ODBOR ROZVOJE INVESTIC - FO </t>
  </si>
  <si>
    <t xml:space="preserve">      17 - ODBOR ROZVOJE INVESTIC  - FRDI, FROÚMK, INV. </t>
  </si>
  <si>
    <t>Městské lesy - projekt, náhrady</t>
  </si>
  <si>
    <t>Středisko knihov. a kultur.služeb - regionální funkce knihoven</t>
  </si>
  <si>
    <t>z toho:  OMM</t>
  </si>
  <si>
    <t xml:space="preserve"> 49 170,0 tis. Kč - splátka půjčených FP (revolvingový úvěr)</t>
  </si>
  <si>
    <t>11 - ODBOR STAVEBNÍ ÚŘAD</t>
  </si>
  <si>
    <t>NÁVRH ROZPOČTU r. 2017 - VÝDAJE - PODROBNĚJŠÍ ČLENĚNÍ (v tis. Kč)</t>
  </si>
  <si>
    <t>(volné FP)</t>
  </si>
  <si>
    <t>PRIM</t>
  </si>
  <si>
    <t>1NÁM</t>
  </si>
  <si>
    <t>2NÁM</t>
  </si>
  <si>
    <t>TAJ</t>
  </si>
  <si>
    <t>Úspora z refinancování úvěru</t>
  </si>
  <si>
    <t>Financování (volné FP - portfolio J&amp;T INVESTIČNÍ SPOLEČNOST)</t>
  </si>
  <si>
    <t>revolvingový úvěr</t>
  </si>
  <si>
    <t>portfólio J&amp;T Banka - FRM</t>
  </si>
  <si>
    <t>část zůstatku FMK</t>
  </si>
  <si>
    <t>volné zdroje</t>
  </si>
  <si>
    <t>období čerpání skončilo</t>
  </si>
  <si>
    <t xml:space="preserve">                OE - investiční rezerva</t>
  </si>
  <si>
    <t xml:space="preserve"> ORI - úsek dotací a strategického plánování</t>
  </si>
  <si>
    <t xml:space="preserve"> OŠ</t>
  </si>
  <si>
    <t xml:space="preserve"> ÚKT</t>
  </si>
  <si>
    <t xml:space="preserve"> OMM-IT</t>
  </si>
  <si>
    <t xml:space="preserve"> MěPo</t>
  </si>
  <si>
    <t xml:space="preserve"> ORI - úsek investic</t>
  </si>
  <si>
    <t xml:space="preserve"> PZOO - vratka nájmů</t>
  </si>
  <si>
    <t xml:space="preserve"> PZOO - KJ</t>
  </si>
  <si>
    <t xml:space="preserve"> FROÚMK</t>
  </si>
  <si>
    <t xml:space="preserve"> FRDI</t>
  </si>
  <si>
    <t xml:space="preserve">               kapitálové výdaje</t>
  </si>
  <si>
    <t xml:space="preserve">               financování - (volné FP na účtech)</t>
  </si>
  <si>
    <t xml:space="preserve">               financování - splátka půjčených FP</t>
  </si>
  <si>
    <t>VÝDAJE CELKEM, včetně financování</t>
  </si>
  <si>
    <t xml:space="preserve">               financování</t>
  </si>
  <si>
    <t>ndf</t>
  </si>
  <si>
    <t>Změna oproti UR 2016</t>
  </si>
  <si>
    <t>Schválený rozpočet 2016</t>
  </si>
  <si>
    <t>Upravený rozpočet 2016</t>
  </si>
  <si>
    <t>Skutečnost k 30.6.2016</t>
  </si>
  <si>
    <t>Požadavek 2017</t>
  </si>
  <si>
    <t>Rozdíl ke SR 2016</t>
  </si>
  <si>
    <t>Návrh OE rozpočet 2017</t>
  </si>
  <si>
    <t>Rozdíl oproti pořadavku</t>
  </si>
  <si>
    <t>portfólio J&amp;T Banka - zhodnocovaný úvěr</t>
  </si>
  <si>
    <t>zrušení FRM - pouze dle potřeby</t>
  </si>
  <si>
    <t>zvýšení příjmů</t>
  </si>
  <si>
    <t>prostředky na účtech a fondech</t>
  </si>
  <si>
    <t>FIN/P úspora refin. Úvěru</t>
  </si>
  <si>
    <t>stav k 18.10.2016</t>
  </si>
  <si>
    <t xml:space="preserve"> PZOO - ostatní</t>
  </si>
  <si>
    <t>úspora z refinancování úvěru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</si>
</sst>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[Red]\-#,##0.00\ 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</font>
    <font>
      <b/>
      <sz val="12"/>
      <color indexed="9"/>
      <name val="Calibri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Calibri"/>
      <family val="2"/>
      <charset val="238"/>
    </font>
    <font>
      <sz val="7"/>
      <color indexed="9"/>
      <name val="Calibri"/>
      <family val="2"/>
      <charset val="238"/>
    </font>
    <font>
      <sz val="22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2"/>
      <name val="Calibri"/>
      <family val="2"/>
      <charset val="238"/>
    </font>
    <font>
      <b/>
      <sz val="20"/>
      <color indexed="8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sz val="12"/>
      <color indexed="9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Border="0" applyProtection="0"/>
    <xf numFmtId="0" fontId="12" fillId="0" borderId="0"/>
  </cellStyleXfs>
  <cellXfs count="263">
    <xf numFmtId="0" fontId="0" fillId="0" borderId="0" xfId="0"/>
    <xf numFmtId="0" fontId="0" fillId="0" borderId="0" xfId="0" applyFont="1" applyBorder="1"/>
    <xf numFmtId="0" fontId="0" fillId="0" borderId="0" xfId="0" applyFont="1"/>
    <xf numFmtId="0" fontId="4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0" fillId="0" borderId="1" xfId="0" applyFont="1" applyBorder="1"/>
    <xf numFmtId="0" fontId="4" fillId="0" borderId="2" xfId="0" applyFont="1" applyBorder="1"/>
    <xf numFmtId="0" fontId="7" fillId="3" borderId="5" xfId="0" applyFont="1" applyFill="1" applyBorder="1" applyAlignment="1">
      <alignment horizontal="left"/>
    </xf>
    <xf numFmtId="164" fontId="7" fillId="3" borderId="6" xfId="0" applyNumberFormat="1" applyFont="1" applyFill="1" applyBorder="1"/>
    <xf numFmtId="0" fontId="7" fillId="3" borderId="6" xfId="0" applyFont="1" applyFill="1" applyBorder="1" applyAlignment="1"/>
    <xf numFmtId="164" fontId="4" fillId="0" borderId="7" xfId="0" applyNumberFormat="1" applyFont="1" applyBorder="1"/>
    <xf numFmtId="0" fontId="7" fillId="0" borderId="8" xfId="0" applyFont="1" applyFill="1" applyBorder="1" applyAlignment="1">
      <alignment horizontal="left"/>
    </xf>
    <xf numFmtId="164" fontId="7" fillId="0" borderId="8" xfId="0" applyNumberFormat="1" applyFont="1" applyBorder="1"/>
    <xf numFmtId="164" fontId="4" fillId="0" borderId="8" xfId="0" applyNumberFormat="1" applyFont="1" applyBorder="1"/>
    <xf numFmtId="0" fontId="4" fillId="0" borderId="9" xfId="0" applyFont="1" applyBorder="1"/>
    <xf numFmtId="0" fontId="4" fillId="0" borderId="0" xfId="0" applyFont="1"/>
    <xf numFmtId="0" fontId="4" fillId="0" borderId="0" xfId="0" applyFont="1" applyBorder="1"/>
    <xf numFmtId="0" fontId="7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6" xfId="0" applyFont="1" applyFill="1" applyBorder="1" applyAlignment="1">
      <alignment horizontal="left" vertical="center"/>
    </xf>
    <xf numFmtId="4" fontId="7" fillId="0" borderId="6" xfId="0" applyNumberFormat="1" applyFont="1" applyFill="1" applyBorder="1" applyAlignment="1">
      <alignment horizontal="right"/>
    </xf>
    <xf numFmtId="0" fontId="7" fillId="0" borderId="6" xfId="0" applyFont="1" applyBorder="1"/>
    <xf numFmtId="4" fontId="7" fillId="0" borderId="6" xfId="0" applyNumberFormat="1" applyFont="1" applyBorder="1"/>
    <xf numFmtId="0" fontId="1" fillId="2" borderId="5" xfId="0" applyFont="1" applyFill="1" applyBorder="1" applyAlignment="1"/>
    <xf numFmtId="4" fontId="1" fillId="2" borderId="6" xfId="0" applyNumberFormat="1" applyFont="1" applyFill="1" applyBorder="1"/>
    <xf numFmtId="4" fontId="7" fillId="0" borderId="0" xfId="0" applyNumberFormat="1" applyFont="1" applyFill="1" applyBorder="1"/>
    <xf numFmtId="4" fontId="4" fillId="0" borderId="0" xfId="0" applyNumberFormat="1" applyFont="1" applyFill="1" applyBorder="1"/>
    <xf numFmtId="4" fontId="4" fillId="0" borderId="7" xfId="0" applyNumberFormat="1" applyFont="1" applyFill="1" applyBorder="1" applyAlignment="1">
      <alignment horizontal="right"/>
    </xf>
    <xf numFmtId="0" fontId="9" fillId="0" borderId="0" xfId="0" applyFont="1" applyBorder="1"/>
    <xf numFmtId="0" fontId="7" fillId="3" borderId="6" xfId="0" applyFont="1" applyFill="1" applyBorder="1"/>
    <xf numFmtId="164" fontId="7" fillId="3" borderId="6" xfId="0" applyNumberFormat="1" applyFont="1" applyFill="1" applyBorder="1" applyAlignment="1">
      <alignment horizontal="right"/>
    </xf>
    <xf numFmtId="0" fontId="7" fillId="3" borderId="6" xfId="0" applyFont="1" applyFill="1" applyBorder="1" applyAlignment="1">
      <alignment horizontal="left"/>
    </xf>
    <xf numFmtId="0" fontId="7" fillId="3" borderId="10" xfId="0" applyFont="1" applyFill="1" applyBorder="1"/>
    <xf numFmtId="0" fontId="10" fillId="4" borderId="13" xfId="0" applyFont="1" applyFill="1" applyBorder="1" applyAlignment="1">
      <alignment horizontal="left" indent="2"/>
    </xf>
    <xf numFmtId="164" fontId="4" fillId="4" borderId="13" xfId="0" applyNumberFormat="1" applyFont="1" applyFill="1" applyBorder="1"/>
    <xf numFmtId="0" fontId="10" fillId="4" borderId="12" xfId="0" applyFont="1" applyFill="1" applyBorder="1" applyAlignment="1">
      <alignment horizontal="left" indent="2"/>
    </xf>
    <xf numFmtId="164" fontId="4" fillId="4" borderId="7" xfId="0" applyNumberFormat="1" applyFont="1" applyFill="1" applyBorder="1"/>
    <xf numFmtId="0" fontId="10" fillId="4" borderId="7" xfId="0" applyFont="1" applyFill="1" applyBorder="1" applyAlignment="1">
      <alignment horizontal="left" indent="2"/>
    </xf>
    <xf numFmtId="164" fontId="7" fillId="0" borderId="4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Border="1" applyAlignment="1"/>
    <xf numFmtId="0" fontId="1" fillId="0" borderId="0" xfId="0" applyFont="1" applyFill="1" applyBorder="1" applyAlignment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/>
    <xf numFmtId="4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1" fillId="2" borderId="6" xfId="0" applyFont="1" applyFill="1" applyBorder="1" applyAlignment="1"/>
    <xf numFmtId="0" fontId="7" fillId="0" borderId="12" xfId="0" applyFont="1" applyFill="1" applyBorder="1" applyAlignment="1"/>
    <xf numFmtId="0" fontId="11" fillId="2" borderId="5" xfId="0" applyFont="1" applyFill="1" applyBorder="1" applyAlignment="1"/>
    <xf numFmtId="164" fontId="11" fillId="2" borderId="6" xfId="0" applyNumberFormat="1" applyFont="1" applyFill="1" applyBorder="1"/>
    <xf numFmtId="0" fontId="7" fillId="0" borderId="12" xfId="0" applyFont="1" applyFill="1" applyBorder="1" applyAlignment="1">
      <alignment horizontal="left"/>
    </xf>
    <xf numFmtId="164" fontId="7" fillId="0" borderId="12" xfId="0" applyNumberFormat="1" applyFont="1" applyBorder="1"/>
    <xf numFmtId="0" fontId="11" fillId="2" borderId="6" xfId="0" applyFont="1" applyFill="1" applyBorder="1"/>
    <xf numFmtId="0" fontId="7" fillId="0" borderId="0" xfId="0" applyFont="1" applyFill="1"/>
    <xf numFmtId="0" fontId="4" fillId="0" borderId="0" xfId="0" applyFont="1" applyFill="1"/>
    <xf numFmtId="49" fontId="0" fillId="0" borderId="0" xfId="0" applyNumberFormat="1" applyFont="1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4" fillId="0" borderId="0" xfId="0" applyNumberFormat="1" applyFont="1" applyFill="1" applyBorder="1"/>
    <xf numFmtId="4" fontId="0" fillId="0" borderId="0" xfId="0" applyNumberFormat="1" applyFont="1"/>
    <xf numFmtId="4" fontId="7" fillId="0" borderId="6" xfId="0" applyNumberFormat="1" applyFont="1" applyFill="1" applyBorder="1" applyAlignment="1">
      <alignment horizontal="right" vertical="center"/>
    </xf>
    <xf numFmtId="4" fontId="7" fillId="0" borderId="6" xfId="0" applyNumberFormat="1" applyFont="1" applyBorder="1" applyAlignment="1">
      <alignment horizontal="right"/>
    </xf>
    <xf numFmtId="4" fontId="1" fillId="2" borderId="6" xfId="0" applyNumberFormat="1" applyFont="1" applyFill="1" applyBorder="1" applyAlignment="1">
      <alignment horizontal="right"/>
    </xf>
    <xf numFmtId="4" fontId="4" fillId="0" borderId="13" xfId="0" applyNumberFormat="1" applyFont="1" applyBorder="1" applyAlignment="1">
      <alignment horizontal="right"/>
    </xf>
    <xf numFmtId="4" fontId="4" fillId="0" borderId="13" xfId="0" applyNumberFormat="1" applyFont="1" applyBorder="1"/>
    <xf numFmtId="4" fontId="4" fillId="0" borderId="7" xfId="0" applyNumberFormat="1" applyFont="1" applyBorder="1" applyAlignment="1">
      <alignment horizontal="right"/>
    </xf>
    <xf numFmtId="4" fontId="4" fillId="0" borderId="7" xfId="0" applyNumberFormat="1" applyFont="1" applyBorder="1"/>
    <xf numFmtId="4" fontId="4" fillId="0" borderId="18" xfId="0" applyNumberFormat="1" applyFont="1" applyBorder="1" applyAlignment="1">
      <alignment horizontal="right"/>
    </xf>
    <xf numFmtId="4" fontId="4" fillId="0" borderId="18" xfId="0" applyNumberFormat="1" applyFont="1" applyFill="1" applyBorder="1" applyAlignment="1">
      <alignment horizontal="right"/>
    </xf>
    <xf numFmtId="4" fontId="4" fillId="0" borderId="13" xfId="0" applyNumberFormat="1" applyFont="1" applyFill="1" applyBorder="1" applyAlignment="1">
      <alignment horizontal="right"/>
    </xf>
    <xf numFmtId="0" fontId="4" fillId="0" borderId="13" xfId="0" applyFont="1" applyBorder="1"/>
    <xf numFmtId="0" fontId="4" fillId="0" borderId="7" xfId="0" applyFont="1" applyBorder="1" applyAlignment="1">
      <alignment horizontal="left" indent="5"/>
    </xf>
    <xf numFmtId="0" fontId="4" fillId="0" borderId="18" xfId="0" applyFont="1" applyBorder="1" applyAlignment="1">
      <alignment horizontal="left" indent="5"/>
    </xf>
    <xf numFmtId="164" fontId="4" fillId="0" borderId="0" xfId="0" applyNumberFormat="1" applyFont="1" applyBorder="1" applyAlignment="1"/>
    <xf numFmtId="4" fontId="1" fillId="2" borderId="6" xfId="0" applyNumberFormat="1" applyFont="1" applyFill="1" applyBorder="1" applyAlignment="1">
      <alignment horizontal="center" wrapText="1"/>
    </xf>
    <xf numFmtId="0" fontId="7" fillId="5" borderId="6" xfId="0" applyFont="1" applyFill="1" applyBorder="1" applyAlignment="1"/>
    <xf numFmtId="4" fontId="7" fillId="5" borderId="5" xfId="0" applyNumberFormat="1" applyFont="1" applyFill="1" applyBorder="1" applyAlignment="1">
      <alignment horizontal="right"/>
    </xf>
    <xf numFmtId="4" fontId="7" fillId="5" borderId="6" xfId="0" applyNumberFormat="1" applyFont="1" applyFill="1" applyBorder="1" applyAlignment="1">
      <alignment horizontal="right"/>
    </xf>
    <xf numFmtId="4" fontId="2" fillId="5" borderId="6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19" fillId="0" borderId="0" xfId="1"/>
    <xf numFmtId="164" fontId="4" fillId="0" borderId="18" xfId="0" applyNumberFormat="1" applyFont="1" applyBorder="1"/>
    <xf numFmtId="0" fontId="14" fillId="0" borderId="0" xfId="0" applyFont="1"/>
    <xf numFmtId="4" fontId="14" fillId="0" borderId="0" xfId="0" applyNumberFormat="1" applyFont="1"/>
    <xf numFmtId="0" fontId="7" fillId="0" borderId="10" xfId="0" applyFont="1" applyFill="1" applyBorder="1" applyAlignment="1"/>
    <xf numFmtId="4" fontId="16" fillId="0" borderId="0" xfId="0" applyNumberFormat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4" fontId="17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/>
    <xf numFmtId="4" fontId="16" fillId="0" borderId="0" xfId="0" applyNumberFormat="1" applyFont="1" applyFill="1" applyBorder="1"/>
    <xf numFmtId="0" fontId="7" fillId="0" borderId="7" xfId="0" applyFont="1" applyFill="1" applyBorder="1" applyAlignment="1"/>
    <xf numFmtId="0" fontId="14" fillId="0" borderId="0" xfId="0" applyFont="1" applyAlignment="1"/>
    <xf numFmtId="164" fontId="4" fillId="0" borderId="6" xfId="0" applyNumberFormat="1" applyFont="1" applyBorder="1"/>
    <xf numFmtId="0" fontId="1" fillId="6" borderId="5" xfId="0" applyFont="1" applyFill="1" applyBorder="1" applyAlignment="1">
      <alignment horizontal="center"/>
    </xf>
    <xf numFmtId="0" fontId="2" fillId="0" borderId="11" xfId="0" applyFont="1" applyBorder="1"/>
    <xf numFmtId="0" fontId="2" fillId="0" borderId="14" xfId="0" applyFont="1" applyBorder="1"/>
    <xf numFmtId="0" fontId="7" fillId="7" borderId="5" xfId="0" applyFont="1" applyFill="1" applyBorder="1"/>
    <xf numFmtId="0" fontId="1" fillId="6" borderId="1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2" fontId="0" fillId="0" borderId="0" xfId="0" applyNumberFormat="1" applyFont="1" applyFill="1"/>
    <xf numFmtId="4" fontId="0" fillId="0" borderId="0" xfId="0" applyNumberFormat="1" applyFont="1" applyFill="1" applyBorder="1"/>
    <xf numFmtId="0" fontId="18" fillId="0" borderId="0" xfId="0" applyFont="1"/>
    <xf numFmtId="49" fontId="18" fillId="0" borderId="0" xfId="0" applyNumberFormat="1" applyFont="1"/>
    <xf numFmtId="0" fontId="21" fillId="0" borderId="0" xfId="0" applyFont="1"/>
    <xf numFmtId="4" fontId="22" fillId="0" borderId="0" xfId="0" applyNumberFormat="1" applyFont="1" applyFill="1" applyBorder="1" applyAlignment="1">
      <alignment horizontal="right"/>
    </xf>
    <xf numFmtId="4" fontId="24" fillId="0" borderId="10" xfId="0" applyNumberFormat="1" applyFont="1" applyFill="1" applyBorder="1" applyAlignment="1">
      <alignment horizontal="right"/>
    </xf>
    <xf numFmtId="4" fontId="24" fillId="0" borderId="10" xfId="0" applyNumberFormat="1" applyFont="1" applyBorder="1"/>
    <xf numFmtId="4" fontId="24" fillId="0" borderId="7" xfId="0" applyNumberFormat="1" applyFont="1" applyFill="1" applyBorder="1" applyAlignment="1">
      <alignment horizontal="right"/>
    </xf>
    <xf numFmtId="164" fontId="21" fillId="0" borderId="0" xfId="0" applyNumberFormat="1" applyFont="1"/>
    <xf numFmtId="4" fontId="21" fillId="0" borderId="0" xfId="0" applyNumberFormat="1" applyFont="1"/>
    <xf numFmtId="0" fontId="25" fillId="0" borderId="0" xfId="0" applyFont="1"/>
    <xf numFmtId="0" fontId="21" fillId="0" borderId="0" xfId="0" applyFont="1" applyAlignment="1">
      <alignment horizontal="left" indent="1"/>
    </xf>
    <xf numFmtId="0" fontId="26" fillId="8" borderId="5" xfId="0" applyFont="1" applyFill="1" applyBorder="1" applyAlignment="1">
      <alignment horizontal="left"/>
    </xf>
    <xf numFmtId="164" fontId="26" fillId="8" borderId="6" xfId="0" applyNumberFormat="1" applyFont="1" applyFill="1" applyBorder="1"/>
    <xf numFmtId="164" fontId="7" fillId="7" borderId="6" xfId="0" applyNumberFormat="1" applyFont="1" applyFill="1" applyBorder="1"/>
    <xf numFmtId="164" fontId="7" fillId="7" borderId="17" xfId="0" applyNumberFormat="1" applyFont="1" applyFill="1" applyBorder="1"/>
    <xf numFmtId="4" fontId="7" fillId="9" borderId="0" xfId="0" applyNumberFormat="1" applyFont="1" applyFill="1" applyBorder="1" applyAlignment="1">
      <alignment horizontal="right"/>
    </xf>
    <xf numFmtId="0" fontId="27" fillId="9" borderId="0" xfId="0" applyFont="1" applyFill="1" applyAlignment="1">
      <alignment horizontal="right"/>
    </xf>
    <xf numFmtId="0" fontId="28" fillId="9" borderId="0" xfId="0" applyFont="1" applyFill="1" applyAlignment="1">
      <alignment horizontal="right"/>
    </xf>
    <xf numFmtId="0" fontId="27" fillId="9" borderId="0" xfId="0" applyFont="1" applyFill="1" applyBorder="1" applyAlignment="1">
      <alignment horizontal="right"/>
    </xf>
    <xf numFmtId="4" fontId="27" fillId="9" borderId="0" xfId="0" applyNumberFormat="1" applyFont="1" applyFill="1" applyBorder="1" applyAlignment="1">
      <alignment horizontal="right"/>
    </xf>
    <xf numFmtId="0" fontId="7" fillId="9" borderId="0" xfId="0" applyFont="1" applyFill="1" applyBorder="1" applyAlignment="1">
      <alignment horizontal="right"/>
    </xf>
    <xf numFmtId="164" fontId="4" fillId="9" borderId="6" xfId="0" applyNumberFormat="1" applyFont="1" applyFill="1" applyBorder="1" applyAlignment="1">
      <alignment horizontal="right"/>
    </xf>
    <xf numFmtId="4" fontId="26" fillId="2" borderId="6" xfId="0" applyNumberFormat="1" applyFont="1" applyFill="1" applyBorder="1"/>
    <xf numFmtId="0" fontId="10" fillId="4" borderId="14" xfId="0" applyFont="1" applyFill="1" applyBorder="1" applyAlignment="1">
      <alignment horizontal="left" indent="2"/>
    </xf>
    <xf numFmtId="164" fontId="7" fillId="3" borderId="4" xfId="0" applyNumberFormat="1" applyFont="1" applyFill="1" applyBorder="1"/>
    <xf numFmtId="0" fontId="10" fillId="4" borderId="25" xfId="0" applyFont="1" applyFill="1" applyBorder="1" applyAlignment="1">
      <alignment horizontal="left" indent="2"/>
    </xf>
    <xf numFmtId="0" fontId="10" fillId="4" borderId="11" xfId="0" applyFont="1" applyFill="1" applyBorder="1" applyAlignment="1">
      <alignment horizontal="left" indent="2"/>
    </xf>
    <xf numFmtId="0" fontId="10" fillId="4" borderId="22" xfId="0" applyFont="1" applyFill="1" applyBorder="1" applyAlignment="1">
      <alignment horizontal="left" indent="2"/>
    </xf>
    <xf numFmtId="164" fontId="4" fillId="0" borderId="13" xfId="0" applyNumberFormat="1" applyFont="1" applyBorder="1"/>
    <xf numFmtId="164" fontId="4" fillId="4" borderId="18" xfId="0" applyNumberFormat="1" applyFont="1" applyFill="1" applyBorder="1"/>
    <xf numFmtId="164" fontId="4" fillId="4" borderId="8" xfId="0" applyNumberFormat="1" applyFont="1" applyFill="1" applyBorder="1"/>
    <xf numFmtId="0" fontId="4" fillId="0" borderId="12" xfId="0" applyFont="1" applyBorder="1"/>
    <xf numFmtId="4" fontId="4" fillId="0" borderId="12" xfId="0" applyNumberFormat="1" applyFont="1" applyBorder="1" applyAlignment="1">
      <alignment horizontal="right"/>
    </xf>
    <xf numFmtId="4" fontId="4" fillId="0" borderId="12" xfId="0" applyNumberFormat="1" applyFont="1" applyBorder="1"/>
    <xf numFmtId="0" fontId="24" fillId="0" borderId="0" xfId="0" applyFont="1"/>
    <xf numFmtId="4" fontId="4" fillId="0" borderId="18" xfId="0" applyNumberFormat="1" applyFont="1" applyBorder="1"/>
    <xf numFmtId="0" fontId="7" fillId="0" borderId="0" xfId="0" applyFont="1" applyFill="1" applyBorder="1" applyAlignment="1">
      <alignment horizontal="left" indent="1"/>
    </xf>
    <xf numFmtId="164" fontId="4" fillId="0" borderId="4" xfId="0" applyNumberFormat="1" applyFont="1" applyBorder="1"/>
    <xf numFmtId="164" fontId="4" fillId="0" borderId="10" xfId="0" applyNumberFormat="1" applyFont="1" applyBorder="1"/>
    <xf numFmtId="164" fontId="4" fillId="0" borderId="26" xfId="0" applyNumberFormat="1" applyFont="1" applyBorder="1"/>
    <xf numFmtId="0" fontId="30" fillId="0" borderId="10" xfId="0" applyFont="1" applyFill="1" applyBorder="1" applyAlignment="1">
      <alignment horizontal="left"/>
    </xf>
    <xf numFmtId="0" fontId="31" fillId="0" borderId="0" xfId="0" applyFont="1"/>
    <xf numFmtId="4" fontId="23" fillId="0" borderId="22" xfId="0" applyNumberFormat="1" applyFont="1" applyFill="1" applyBorder="1" applyAlignment="1">
      <alignment horizontal="right"/>
    </xf>
    <xf numFmtId="4" fontId="23" fillId="0" borderId="7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/>
    </xf>
    <xf numFmtId="164" fontId="22" fillId="0" borderId="12" xfId="0" applyNumberFormat="1" applyFont="1" applyBorder="1"/>
    <xf numFmtId="164" fontId="22" fillId="0" borderId="20" xfId="0" applyNumberFormat="1" applyFont="1" applyBorder="1"/>
    <xf numFmtId="164" fontId="22" fillId="0" borderId="8" xfId="0" applyNumberFormat="1" applyFont="1" applyBorder="1"/>
    <xf numFmtId="164" fontId="22" fillId="0" borderId="21" xfId="0" applyNumberFormat="1" applyFont="1" applyBorder="1"/>
    <xf numFmtId="0" fontId="23" fillId="9" borderId="4" xfId="0" applyFont="1" applyFill="1" applyBorder="1" applyAlignment="1">
      <alignment horizontal="left" indent="2"/>
    </xf>
    <xf numFmtId="0" fontId="23" fillId="9" borderId="6" xfId="0" applyFont="1" applyFill="1" applyBorder="1" applyAlignment="1">
      <alignment horizontal="left"/>
    </xf>
    <xf numFmtId="164" fontId="22" fillId="3" borderId="6" xfId="0" applyNumberFormat="1" applyFont="1" applyFill="1" applyBorder="1" applyAlignment="1">
      <alignment horizontal="right"/>
    </xf>
    <xf numFmtId="164" fontId="23" fillId="0" borderId="7" xfId="0" applyNumberFormat="1" applyFont="1" applyBorder="1"/>
    <xf numFmtId="164" fontId="23" fillId="0" borderId="10" xfId="0" applyNumberFormat="1" applyFont="1" applyBorder="1"/>
    <xf numFmtId="0" fontId="22" fillId="3" borderId="6" xfId="0" applyFont="1" applyFill="1" applyBorder="1"/>
    <xf numFmtId="164" fontId="22" fillId="3" borderId="6" xfId="0" applyNumberFormat="1" applyFont="1" applyFill="1" applyBorder="1"/>
    <xf numFmtId="0" fontId="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64" fontId="23" fillId="9" borderId="7" xfId="0" applyNumberFormat="1" applyFont="1" applyFill="1" applyBorder="1"/>
    <xf numFmtId="164" fontId="4" fillId="9" borderId="7" xfId="0" applyNumberFormat="1" applyFont="1" applyFill="1" applyBorder="1"/>
    <xf numFmtId="164" fontId="4" fillId="9" borderId="8" xfId="0" applyNumberFormat="1" applyFont="1" applyFill="1" applyBorder="1"/>
    <xf numFmtId="164" fontId="23" fillId="9" borderId="8" xfId="0" applyNumberFormat="1" applyFont="1" applyFill="1" applyBorder="1"/>
    <xf numFmtId="164" fontId="7" fillId="0" borderId="10" xfId="0" applyNumberFormat="1" applyFont="1" applyBorder="1"/>
    <xf numFmtId="0" fontId="22" fillId="0" borderId="10" xfId="0" applyFont="1" applyFill="1" applyBorder="1" applyAlignment="1">
      <alignment horizontal="left"/>
    </xf>
    <xf numFmtId="164" fontId="22" fillId="0" borderId="10" xfId="0" applyNumberFormat="1" applyFont="1" applyBorder="1"/>
    <xf numFmtId="4" fontId="23" fillId="0" borderId="7" xfId="0" applyNumberFormat="1" applyFont="1" applyBorder="1"/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" fontId="4" fillId="0" borderId="22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right"/>
    </xf>
    <xf numFmtId="164" fontId="22" fillId="0" borderId="0" xfId="0" applyNumberFormat="1" applyFont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7" fillId="0" borderId="4" xfId="0" applyFont="1" applyBorder="1"/>
    <xf numFmtId="0" fontId="7" fillId="0" borderId="13" xfId="0" applyFont="1" applyBorder="1"/>
    <xf numFmtId="164" fontId="7" fillId="0" borderId="13" xfId="0" applyNumberFormat="1" applyFont="1" applyBorder="1"/>
    <xf numFmtId="0" fontId="7" fillId="0" borderId="4" xfId="0" applyFont="1" applyFill="1" applyBorder="1"/>
    <xf numFmtId="164" fontId="32" fillId="0" borderId="4" xfId="0" applyNumberFormat="1" applyFont="1" applyBorder="1"/>
    <xf numFmtId="164" fontId="0" fillId="0" borderId="4" xfId="0" applyNumberFormat="1" applyFont="1" applyBorder="1"/>
    <xf numFmtId="0" fontId="7" fillId="0" borderId="7" xfId="0" applyFont="1" applyBorder="1"/>
    <xf numFmtId="164" fontId="7" fillId="0" borderId="7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4" fontId="4" fillId="0" borderId="25" xfId="0" applyNumberFormat="1" applyFont="1" applyFill="1" applyBorder="1" applyAlignment="1">
      <alignment horizontal="right"/>
    </xf>
    <xf numFmtId="4" fontId="4" fillId="0" borderId="16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10" fontId="4" fillId="0" borderId="7" xfId="0" applyNumberFormat="1" applyFont="1" applyBorder="1"/>
    <xf numFmtId="10" fontId="4" fillId="0" borderId="7" xfId="0" applyNumberFormat="1" applyFont="1" applyBorder="1" applyAlignment="1">
      <alignment horizontal="right"/>
    </xf>
    <xf numFmtId="10" fontId="4" fillId="0" borderId="12" xfId="0" applyNumberFormat="1" applyFont="1" applyBorder="1"/>
    <xf numFmtId="10" fontId="4" fillId="0" borderId="6" xfId="0" applyNumberFormat="1" applyFont="1" applyBorder="1"/>
    <xf numFmtId="10" fontId="4" fillId="0" borderId="8" xfId="0" applyNumberFormat="1" applyFont="1" applyBorder="1"/>
    <xf numFmtId="10" fontId="33" fillId="8" borderId="6" xfId="0" applyNumberFormat="1" applyFont="1" applyFill="1" applyBorder="1"/>
    <xf numFmtId="10" fontId="4" fillId="3" borderId="6" xfId="0" applyNumberFormat="1" applyFont="1" applyFill="1" applyBorder="1"/>
    <xf numFmtId="10" fontId="4" fillId="0" borderId="10" xfId="0" applyNumberFormat="1" applyFont="1" applyBorder="1" applyAlignment="1">
      <alignment horizontal="right"/>
    </xf>
    <xf numFmtId="10" fontId="34" fillId="2" borderId="6" xfId="0" applyNumberFormat="1" applyFont="1" applyFill="1" applyBorder="1"/>
    <xf numFmtId="164" fontId="7" fillId="3" borderId="5" xfId="0" applyNumberFormat="1" applyFont="1" applyFill="1" applyBorder="1"/>
    <xf numFmtId="164" fontId="7" fillId="3" borderId="5" xfId="0" applyNumberFormat="1" applyFont="1" applyFill="1" applyBorder="1" applyAlignment="1">
      <alignment horizontal="right"/>
    </xf>
    <xf numFmtId="164" fontId="4" fillId="9" borderId="5" xfId="0" applyNumberFormat="1" applyFont="1" applyFill="1" applyBorder="1" applyAlignment="1">
      <alignment horizontal="right"/>
    </xf>
    <xf numFmtId="164" fontId="4" fillId="0" borderId="25" xfId="0" applyNumberFormat="1" applyFont="1" applyBorder="1"/>
    <xf numFmtId="164" fontId="4" fillId="0" borderId="22" xfId="0" applyNumberFormat="1" applyFont="1" applyBorder="1"/>
    <xf numFmtId="164" fontId="4" fillId="0" borderId="14" xfId="0" applyNumberFormat="1" applyFont="1" applyBorder="1"/>
    <xf numFmtId="164" fontId="4" fillId="0" borderId="16" xfId="0" applyNumberFormat="1" applyFont="1" applyBorder="1"/>
    <xf numFmtId="164" fontId="7" fillId="3" borderId="15" xfId="0" applyNumberFormat="1" applyFont="1" applyFill="1" applyBorder="1"/>
    <xf numFmtId="164" fontId="4" fillId="0" borderId="1" xfId="0" applyNumberFormat="1" applyFont="1" applyBorder="1"/>
    <xf numFmtId="164" fontId="26" fillId="8" borderId="5" xfId="0" applyNumberFormat="1" applyFont="1" applyFill="1" applyBorder="1"/>
    <xf numFmtId="164" fontId="11" fillId="2" borderId="5" xfId="0" applyNumberFormat="1" applyFont="1" applyFill="1" applyBorder="1"/>
    <xf numFmtId="164" fontId="0" fillId="0" borderId="15" xfId="0" applyNumberFormat="1" applyFont="1" applyBorder="1"/>
    <xf numFmtId="10" fontId="4" fillId="3" borderId="6" xfId="0" applyNumberFormat="1" applyFont="1" applyFill="1" applyBorder="1" applyAlignment="1">
      <alignment horizontal="right"/>
    </xf>
    <xf numFmtId="10" fontId="4" fillId="9" borderId="6" xfId="0" applyNumberFormat="1" applyFont="1" applyFill="1" applyBorder="1" applyAlignment="1">
      <alignment horizontal="right"/>
    </xf>
    <xf numFmtId="10" fontId="4" fillId="0" borderId="13" xfId="0" applyNumberFormat="1" applyFont="1" applyBorder="1" applyAlignment="1">
      <alignment horizontal="right"/>
    </xf>
    <xf numFmtId="10" fontId="4" fillId="0" borderId="8" xfId="0" applyNumberFormat="1" applyFont="1" applyBorder="1" applyAlignment="1">
      <alignment horizontal="right"/>
    </xf>
    <xf numFmtId="10" fontId="4" fillId="0" borderId="18" xfId="0" applyNumberFormat="1" applyFont="1" applyBorder="1" applyAlignment="1">
      <alignment horizontal="right"/>
    </xf>
    <xf numFmtId="10" fontId="4" fillId="3" borderId="4" xfId="0" applyNumberFormat="1" applyFont="1" applyFill="1" applyBorder="1" applyAlignment="1">
      <alignment horizontal="right"/>
    </xf>
    <xf numFmtId="10" fontId="33" fillId="8" borderId="6" xfId="0" applyNumberFormat="1" applyFont="1" applyFill="1" applyBorder="1" applyAlignment="1">
      <alignment horizontal="right"/>
    </xf>
    <xf numFmtId="10" fontId="34" fillId="2" borderId="6" xfId="0" applyNumberFormat="1" applyFont="1" applyFill="1" applyBorder="1" applyAlignment="1">
      <alignment horizontal="right"/>
    </xf>
    <xf numFmtId="10" fontId="0" fillId="0" borderId="4" xfId="0" applyNumberFormat="1" applyFont="1" applyBorder="1" applyAlignment="1">
      <alignment horizontal="right"/>
    </xf>
    <xf numFmtId="0" fontId="23" fillId="0" borderId="15" xfId="0" applyFont="1" applyBorder="1"/>
    <xf numFmtId="164" fontId="4" fillId="0" borderId="15" xfId="0" applyNumberFormat="1" applyFont="1" applyBorder="1"/>
    <xf numFmtId="10" fontId="4" fillId="0" borderId="4" xfId="0" applyNumberFormat="1" applyFont="1" applyBorder="1" applyAlignment="1">
      <alignment horizontal="right"/>
    </xf>
    <xf numFmtId="164" fontId="22" fillId="0" borderId="25" xfId="0" applyNumberFormat="1" applyFont="1" applyBorder="1"/>
    <xf numFmtId="164" fontId="23" fillId="0" borderId="13" xfId="0" applyNumberFormat="1" applyFont="1" applyBorder="1"/>
    <xf numFmtId="164" fontId="22" fillId="0" borderId="13" xfId="0" applyNumberFormat="1" applyFont="1" applyBorder="1"/>
    <xf numFmtId="164" fontId="22" fillId="0" borderId="7" xfId="0" applyNumberFormat="1" applyFont="1" applyBorder="1"/>
    <xf numFmtId="0" fontId="0" fillId="0" borderId="27" xfId="0" applyFont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indent="15"/>
    </xf>
    <xf numFmtId="0" fontId="29" fillId="0" borderId="0" xfId="0" applyFont="1" applyBorder="1" applyAlignment="1">
      <alignment horizontal="left" vertical="center" indent="15"/>
    </xf>
    <xf numFmtId="0" fontId="5" fillId="5" borderId="24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1219200</xdr:colOff>
      <xdr:row>1</xdr:row>
      <xdr:rowOff>323850</xdr:rowOff>
    </xdr:to>
    <xdr:pic>
      <xdr:nvPicPr>
        <xdr:cNvPr id="9217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2192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showGridLines="0" tabSelected="1" zoomScaleNormal="100" workbookViewId="0">
      <selection activeCell="C39" sqref="C39"/>
    </sheetView>
  </sheetViews>
  <sheetFormatPr defaultColWidth="0" defaultRowHeight="14.4" zeroHeight="1" x14ac:dyDescent="0.3"/>
  <cols>
    <col min="1" max="1" width="0.44140625" style="2" customWidth="1"/>
    <col min="2" max="2" width="8.88671875" style="167" customWidth="1"/>
    <col min="3" max="3" width="66.5546875" style="2" bestFit="1" customWidth="1"/>
    <col min="4" max="5" width="14" style="2" customWidth="1"/>
    <col min="6" max="6" width="15.44140625" style="2" customWidth="1"/>
    <col min="7" max="8" width="14" style="2" customWidth="1"/>
    <col min="9" max="9" width="14" style="62" customWidth="1"/>
    <col min="10" max="10" width="14" style="2" customWidth="1"/>
    <col min="11" max="11" width="14" style="126" customWidth="1"/>
    <col min="12" max="12" width="3.44140625" style="2" customWidth="1"/>
    <col min="13" max="13" width="12.33203125" style="2" hidden="1" customWidth="1"/>
    <col min="14" max="14" width="10.44140625" style="2" hidden="1" customWidth="1"/>
    <col min="15" max="15" width="17.33203125" style="2" hidden="1" customWidth="1"/>
    <col min="16" max="16" width="10.6640625" style="2" hidden="1" customWidth="1"/>
    <col min="17" max="17" width="3.88671875" style="2" hidden="1" customWidth="1"/>
    <col min="18" max="19" width="0" style="2" hidden="1" customWidth="1"/>
    <col min="20" max="16384" width="16.109375" style="2" hidden="1"/>
  </cols>
  <sheetData>
    <row r="1" spans="2:13" ht="28.5" customHeight="1" x14ac:dyDescent="0.3">
      <c r="C1" s="255" t="s">
        <v>82</v>
      </c>
      <c r="D1" s="255"/>
      <c r="E1" s="255"/>
      <c r="F1" s="255"/>
      <c r="G1" s="255"/>
      <c r="H1" s="255"/>
      <c r="I1" s="89"/>
      <c r="J1" s="151" t="s">
        <v>146</v>
      </c>
    </row>
    <row r="2" spans="2:13" s="110" customFormat="1" ht="28.8" x14ac:dyDescent="0.55000000000000004">
      <c r="B2" s="168"/>
      <c r="C2" s="256"/>
      <c r="D2" s="256"/>
      <c r="E2" s="256"/>
      <c r="F2" s="256"/>
      <c r="G2" s="256"/>
      <c r="H2" s="256"/>
      <c r="I2" s="111"/>
      <c r="K2" s="127"/>
    </row>
    <row r="3" spans="2:13" ht="15" customHeight="1" x14ac:dyDescent="0.3">
      <c r="C3" s="249" t="s">
        <v>83</v>
      </c>
      <c r="D3" s="250"/>
      <c r="E3" s="250"/>
      <c r="F3" s="250"/>
      <c r="G3" s="250"/>
      <c r="H3" s="250"/>
      <c r="I3" s="250"/>
      <c r="J3" s="250"/>
      <c r="K3" s="251"/>
    </row>
    <row r="4" spans="2:13" ht="15.75" customHeight="1" x14ac:dyDescent="0.3">
      <c r="C4" s="252"/>
      <c r="D4" s="253"/>
      <c r="E4" s="253"/>
      <c r="F4" s="253"/>
      <c r="G4" s="253"/>
      <c r="H4" s="253"/>
      <c r="I4" s="253"/>
      <c r="J4" s="253"/>
      <c r="K4" s="254"/>
      <c r="M4" s="89"/>
    </row>
    <row r="5" spans="2:13" ht="15.75" thickBot="1" x14ac:dyDescent="0.3">
      <c r="C5" s="7"/>
      <c r="D5" s="7"/>
      <c r="E5" s="7"/>
      <c r="F5" s="7"/>
      <c r="G5" s="7"/>
      <c r="H5" s="7"/>
    </row>
    <row r="6" spans="2:13" ht="45" customHeight="1" thickBot="1" x14ac:dyDescent="0.35">
      <c r="C6" s="187" t="s">
        <v>3</v>
      </c>
      <c r="D6" s="199" t="s">
        <v>134</v>
      </c>
      <c r="E6" s="199" t="s">
        <v>135</v>
      </c>
      <c r="F6" s="199" t="s">
        <v>136</v>
      </c>
      <c r="G6" s="199" t="s">
        <v>137</v>
      </c>
      <c r="H6" s="199" t="s">
        <v>138</v>
      </c>
      <c r="I6" s="200" t="s">
        <v>139</v>
      </c>
      <c r="J6" s="200" t="s">
        <v>140</v>
      </c>
      <c r="K6" s="200" t="s">
        <v>133</v>
      </c>
    </row>
    <row r="7" spans="2:13" ht="15" thickBot="1" x14ac:dyDescent="0.35">
      <c r="C7" s="8" t="s">
        <v>64</v>
      </c>
      <c r="D7" s="9">
        <v>620572</v>
      </c>
      <c r="E7" s="9">
        <v>633767</v>
      </c>
      <c r="F7" s="9">
        <v>336105.1</v>
      </c>
      <c r="G7" s="9">
        <v>700390</v>
      </c>
      <c r="H7" s="9">
        <f t="shared" ref="H7:H17" si="0">SUM(G7-D7)</f>
        <v>79818</v>
      </c>
      <c r="I7" s="9">
        <v>700390</v>
      </c>
      <c r="J7" s="9">
        <f>I7-G7</f>
        <v>0</v>
      </c>
      <c r="K7" s="211">
        <f>I7/E7</f>
        <v>1.1051222294628784</v>
      </c>
    </row>
    <row r="8" spans="2:13" ht="15" thickBot="1" x14ac:dyDescent="0.35">
      <c r="C8" s="10" t="s">
        <v>63</v>
      </c>
      <c r="D8" s="9">
        <v>72696</v>
      </c>
      <c r="E8" s="9">
        <v>86823</v>
      </c>
      <c r="F8" s="9">
        <v>56865.9</v>
      </c>
      <c r="G8" s="9">
        <f>73820+700</f>
        <v>74520</v>
      </c>
      <c r="H8" s="9">
        <f t="shared" si="0"/>
        <v>1824</v>
      </c>
      <c r="I8" s="166">
        <f>73820+700-58+200</f>
        <v>74662</v>
      </c>
      <c r="J8" s="9">
        <f t="shared" ref="J8:J16" si="1">I8-G8</f>
        <v>142</v>
      </c>
      <c r="K8" s="211">
        <f t="shared" ref="K8:K17" si="2">I8/E8</f>
        <v>0.85993342777835369</v>
      </c>
    </row>
    <row r="9" spans="2:13" ht="15" thickBot="1" x14ac:dyDescent="0.35">
      <c r="C9" s="10" t="s">
        <v>62</v>
      </c>
      <c r="D9" s="9">
        <v>49745</v>
      </c>
      <c r="E9" s="9">
        <v>28206</v>
      </c>
      <c r="F9" s="9">
        <v>0</v>
      </c>
      <c r="G9" s="9">
        <v>29200</v>
      </c>
      <c r="H9" s="9">
        <f t="shared" si="0"/>
        <v>-20545</v>
      </c>
      <c r="I9" s="166">
        <v>34000</v>
      </c>
      <c r="J9" s="9">
        <f t="shared" si="1"/>
        <v>4800</v>
      </c>
      <c r="K9" s="211">
        <f t="shared" si="2"/>
        <v>1.205417287102035</v>
      </c>
    </row>
    <row r="10" spans="2:13" ht="15" thickBot="1" x14ac:dyDescent="0.35">
      <c r="C10" s="8" t="s">
        <v>4</v>
      </c>
      <c r="D10" s="9">
        <v>6000</v>
      </c>
      <c r="E10" s="9">
        <v>6000</v>
      </c>
      <c r="F10" s="9">
        <v>1585.5</v>
      </c>
      <c r="G10" s="9">
        <f>6000</f>
        <v>6000</v>
      </c>
      <c r="H10" s="9">
        <f t="shared" si="0"/>
        <v>0</v>
      </c>
      <c r="I10" s="9">
        <f>6000</f>
        <v>6000</v>
      </c>
      <c r="J10" s="9">
        <f t="shared" si="1"/>
        <v>0</v>
      </c>
      <c r="K10" s="211">
        <f t="shared" si="2"/>
        <v>1</v>
      </c>
    </row>
    <row r="11" spans="2:13" ht="15" thickBot="1" x14ac:dyDescent="0.35">
      <c r="C11" s="8" t="s">
        <v>5</v>
      </c>
      <c r="D11" s="9">
        <v>41495</v>
      </c>
      <c r="E11" s="9">
        <v>88938.6</v>
      </c>
      <c r="F11" s="9">
        <v>73523.199999999997</v>
      </c>
      <c r="G11" s="9">
        <f>44450</f>
        <v>44450</v>
      </c>
      <c r="H11" s="9">
        <f t="shared" si="0"/>
        <v>2955</v>
      </c>
      <c r="I11" s="166">
        <f>44450+80+1294+18000</f>
        <v>63824</v>
      </c>
      <c r="J11" s="9">
        <f t="shared" si="1"/>
        <v>19374</v>
      </c>
      <c r="K11" s="211">
        <f t="shared" si="2"/>
        <v>0.71761867175781935</v>
      </c>
    </row>
    <row r="12" spans="2:13" ht="15" thickBot="1" x14ac:dyDescent="0.35">
      <c r="C12" s="121" t="s">
        <v>6</v>
      </c>
      <c r="D12" s="122">
        <f>SUM(D7:D11)</f>
        <v>790508</v>
      </c>
      <c r="E12" s="122">
        <f>SUM(E7:E11)</f>
        <v>843734.6</v>
      </c>
      <c r="F12" s="122">
        <f>SUM(F7:F11)</f>
        <v>468079.7</v>
      </c>
      <c r="G12" s="122">
        <f>SUM(G7:G11)</f>
        <v>854560</v>
      </c>
      <c r="H12" s="122">
        <f t="shared" si="0"/>
        <v>64052</v>
      </c>
      <c r="I12" s="122">
        <f>SUM(I7:I11)</f>
        <v>878876</v>
      </c>
      <c r="J12" s="122">
        <f t="shared" si="1"/>
        <v>24316</v>
      </c>
      <c r="K12" s="210">
        <f t="shared" si="2"/>
        <v>1.041649826853136</v>
      </c>
    </row>
    <row r="13" spans="2:13" x14ac:dyDescent="0.3">
      <c r="C13" s="57" t="s">
        <v>7</v>
      </c>
      <c r="D13" s="58">
        <v>0</v>
      </c>
      <c r="E13" s="58">
        <v>336000</v>
      </c>
      <c r="F13" s="58">
        <v>0</v>
      </c>
      <c r="G13" s="58">
        <v>0</v>
      </c>
      <c r="H13" s="58">
        <f t="shared" si="0"/>
        <v>0</v>
      </c>
      <c r="I13" s="58">
        <f>E19</f>
        <v>0</v>
      </c>
      <c r="J13" s="58">
        <f>I13-G13</f>
        <v>0</v>
      </c>
      <c r="K13" s="207">
        <f t="shared" si="2"/>
        <v>0</v>
      </c>
    </row>
    <row r="14" spans="2:13" x14ac:dyDescent="0.3">
      <c r="C14" s="178" t="s">
        <v>109</v>
      </c>
      <c r="D14" s="177">
        <v>0</v>
      </c>
      <c r="E14" s="177">
        <v>0</v>
      </c>
      <c r="F14" s="58">
        <v>0</v>
      </c>
      <c r="G14" s="177">
        <v>0</v>
      </c>
      <c r="H14" s="177">
        <f t="shared" si="0"/>
        <v>0</v>
      </c>
      <c r="I14" s="179">
        <v>49170</v>
      </c>
      <c r="J14" s="58">
        <f>I14-G14</f>
        <v>49170</v>
      </c>
      <c r="K14" s="212" t="s">
        <v>132</v>
      </c>
    </row>
    <row r="15" spans="2:13" x14ac:dyDescent="0.3">
      <c r="C15" s="12" t="s">
        <v>110</v>
      </c>
      <c r="D15" s="13">
        <v>75000</v>
      </c>
      <c r="E15" s="13">
        <v>75000</v>
      </c>
      <c r="F15" s="58">
        <v>0</v>
      </c>
      <c r="G15" s="13">
        <v>0</v>
      </c>
      <c r="H15" s="13">
        <f t="shared" si="0"/>
        <v>-75000</v>
      </c>
      <c r="I15" s="158">
        <f>E21+E22</f>
        <v>68669</v>
      </c>
      <c r="J15" s="13">
        <f t="shared" si="1"/>
        <v>68669</v>
      </c>
      <c r="K15" s="209">
        <f t="shared" si="2"/>
        <v>0.91558666666666666</v>
      </c>
    </row>
    <row r="16" spans="2:13" ht="15" thickBot="1" x14ac:dyDescent="0.35">
      <c r="C16" s="12" t="s">
        <v>8</v>
      </c>
      <c r="D16" s="13">
        <v>204238</v>
      </c>
      <c r="E16" s="13">
        <v>255367</v>
      </c>
      <c r="F16" s="58">
        <v>0</v>
      </c>
      <c r="G16" s="13">
        <v>0</v>
      </c>
      <c r="H16" s="13">
        <f t="shared" si="0"/>
        <v>-204238</v>
      </c>
      <c r="I16" s="158">
        <f>E23</f>
        <v>80000</v>
      </c>
      <c r="J16" s="13">
        <f t="shared" si="1"/>
        <v>80000</v>
      </c>
      <c r="K16" s="209">
        <f t="shared" si="2"/>
        <v>0.31327462044821769</v>
      </c>
    </row>
    <row r="17" spans="2:16" ht="16.2" thickBot="1" x14ac:dyDescent="0.35">
      <c r="C17" s="55" t="s">
        <v>9</v>
      </c>
      <c r="D17" s="56">
        <f>SUM(D12:D16)</f>
        <v>1069746</v>
      </c>
      <c r="E17" s="56">
        <f>SUM(E12:E16)</f>
        <v>1510101.6</v>
      </c>
      <c r="F17" s="56">
        <f>SUM(F12:F16)</f>
        <v>468079.7</v>
      </c>
      <c r="G17" s="56">
        <f>SUM(G12:G16)</f>
        <v>854560</v>
      </c>
      <c r="H17" s="56">
        <f t="shared" si="0"/>
        <v>-215186</v>
      </c>
      <c r="I17" s="56">
        <f>SUM(I12:I16)</f>
        <v>1076715</v>
      </c>
      <c r="J17" s="56">
        <f>SUM(I17-G17)</f>
        <v>222155</v>
      </c>
      <c r="K17" s="213">
        <f t="shared" si="2"/>
        <v>0.71300831679139998</v>
      </c>
    </row>
    <row r="18" spans="2:16" ht="15" x14ac:dyDescent="0.25">
      <c r="C18" s="15"/>
      <c r="D18" s="16"/>
      <c r="E18" s="16"/>
      <c r="F18" s="16"/>
      <c r="G18" s="16"/>
      <c r="H18" s="16"/>
    </row>
    <row r="19" spans="2:16" x14ac:dyDescent="0.3">
      <c r="C19" s="17"/>
      <c r="D19" s="18" t="s">
        <v>53</v>
      </c>
      <c r="E19" s="188">
        <v>0</v>
      </c>
      <c r="F19" s="16" t="s">
        <v>111</v>
      </c>
      <c r="G19" s="16"/>
      <c r="I19" s="16" t="s">
        <v>115</v>
      </c>
      <c r="J19" s="144"/>
    </row>
    <row r="20" spans="2:16" x14ac:dyDescent="0.3">
      <c r="C20" s="17"/>
      <c r="D20" s="18"/>
      <c r="E20" s="189">
        <f>I14</f>
        <v>49170</v>
      </c>
      <c r="F20" s="16" t="s">
        <v>148</v>
      </c>
      <c r="G20" s="16"/>
      <c r="I20" s="16"/>
      <c r="J20" s="144"/>
    </row>
    <row r="21" spans="2:16" x14ac:dyDescent="0.3">
      <c r="C21" s="17"/>
      <c r="D21" s="20" t="s">
        <v>39</v>
      </c>
      <c r="E21" s="189">
        <v>68669</v>
      </c>
      <c r="F21" s="16" t="s">
        <v>112</v>
      </c>
      <c r="G21" s="16"/>
      <c r="I21" s="16" t="s">
        <v>142</v>
      </c>
      <c r="J21" s="144"/>
    </row>
    <row r="22" spans="2:16" x14ac:dyDescent="0.3">
      <c r="C22" s="17"/>
      <c r="D22" s="20"/>
      <c r="E22" s="188">
        <v>0</v>
      </c>
      <c r="F22" s="16" t="s">
        <v>141</v>
      </c>
      <c r="G22" s="16"/>
      <c r="I22" s="16" t="s">
        <v>104</v>
      </c>
      <c r="J22" s="144"/>
    </row>
    <row r="23" spans="2:16" x14ac:dyDescent="0.3">
      <c r="C23" s="17"/>
      <c r="D23" s="20"/>
      <c r="E23" s="189">
        <v>80000</v>
      </c>
      <c r="F23" s="16" t="s">
        <v>113</v>
      </c>
      <c r="G23" s="16"/>
      <c r="I23" s="16" t="s">
        <v>104</v>
      </c>
      <c r="J23" s="144"/>
    </row>
    <row r="24" spans="2:16" x14ac:dyDescent="0.3">
      <c r="C24" s="17"/>
      <c r="D24" s="20"/>
      <c r="E24" s="189">
        <v>0</v>
      </c>
      <c r="F24" s="16" t="s">
        <v>114</v>
      </c>
      <c r="G24" s="16"/>
      <c r="I24" s="16" t="s">
        <v>104</v>
      </c>
      <c r="J24" s="144"/>
    </row>
    <row r="25" spans="2:16" ht="15" x14ac:dyDescent="0.25">
      <c r="C25" s="17"/>
      <c r="D25" s="20"/>
      <c r="E25" s="21"/>
      <c r="F25" s="19"/>
      <c r="G25" s="16"/>
      <c r="H25" s="16"/>
    </row>
    <row r="26" spans="2:16" ht="15" customHeight="1" x14ac:dyDescent="0.3">
      <c r="C26" s="249" t="s">
        <v>84</v>
      </c>
      <c r="D26" s="250"/>
      <c r="E26" s="250"/>
      <c r="F26" s="250"/>
      <c r="G26" s="250"/>
      <c r="H26" s="250"/>
      <c r="I26" s="250"/>
      <c r="J26" s="250"/>
      <c r="K26" s="251"/>
    </row>
    <row r="27" spans="2:16" ht="15.75" customHeight="1" x14ac:dyDescent="0.3">
      <c r="C27" s="252"/>
      <c r="D27" s="253"/>
      <c r="E27" s="253"/>
      <c r="F27" s="253"/>
      <c r="G27" s="253"/>
      <c r="H27" s="253"/>
      <c r="I27" s="253"/>
      <c r="J27" s="253"/>
      <c r="K27" s="254"/>
    </row>
    <row r="28" spans="2:16" ht="15.75" thickBot="1" x14ac:dyDescent="0.3">
      <c r="C28" s="17"/>
      <c r="D28" s="20"/>
      <c r="E28" s="21"/>
      <c r="F28" s="19"/>
      <c r="G28" s="16"/>
      <c r="H28" s="16"/>
      <c r="N28" s="4"/>
      <c r="O28" s="4"/>
      <c r="P28" s="4"/>
    </row>
    <row r="29" spans="2:16" s="4" customFormat="1" ht="29.4" thickBot="1" x14ac:dyDescent="0.35">
      <c r="B29" s="169"/>
      <c r="C29" s="186" t="s">
        <v>45</v>
      </c>
      <c r="D29" s="199" t="s">
        <v>134</v>
      </c>
      <c r="E29" s="199" t="s">
        <v>135</v>
      </c>
      <c r="F29" s="199" t="s">
        <v>136</v>
      </c>
      <c r="G29" s="199" t="s">
        <v>137</v>
      </c>
      <c r="H29" s="199" t="s">
        <v>138</v>
      </c>
      <c r="I29" s="200" t="s">
        <v>139</v>
      </c>
      <c r="J29" s="200" t="s">
        <v>140</v>
      </c>
      <c r="K29" s="200" t="s">
        <v>133</v>
      </c>
      <c r="N29" s="2"/>
      <c r="O29" s="2"/>
      <c r="P29" s="2"/>
    </row>
    <row r="30" spans="2:16" ht="15" thickBot="1" x14ac:dyDescent="0.35">
      <c r="C30" s="22" t="s">
        <v>43</v>
      </c>
      <c r="D30" s="67">
        <v>784508</v>
      </c>
      <c r="E30" s="23">
        <f>E115</f>
        <v>863331.6</v>
      </c>
      <c r="F30" s="23">
        <f>F115</f>
        <v>345996.3</v>
      </c>
      <c r="G30" s="23">
        <v>990111</v>
      </c>
      <c r="H30" s="23">
        <f>G30-D30</f>
        <v>205603</v>
      </c>
      <c r="I30" s="23">
        <v>755831</v>
      </c>
      <c r="J30" s="201">
        <f>I30-G30</f>
        <v>-234280</v>
      </c>
      <c r="K30" s="208">
        <f t="shared" ref="K30:K45" si="3">I30/E30</f>
        <v>0.87548168050376007</v>
      </c>
    </row>
    <row r="31" spans="2:16" ht="15" thickBot="1" x14ac:dyDescent="0.35">
      <c r="C31" s="24" t="s">
        <v>44</v>
      </c>
      <c r="D31" s="25">
        <f>SUM(D32:D44)</f>
        <v>187056</v>
      </c>
      <c r="E31" s="68">
        <f>SUM(E32:E44)</f>
        <v>213857</v>
      </c>
      <c r="F31" s="68">
        <f>SUM(F32:F44)</f>
        <v>33301.599999999999</v>
      </c>
      <c r="G31" s="25">
        <f>SUM(G32:G44)</f>
        <v>291253</v>
      </c>
      <c r="H31" s="23">
        <f>G31-D31</f>
        <v>104197</v>
      </c>
      <c r="I31" s="25">
        <f>SUM(I32:I44)</f>
        <v>271714</v>
      </c>
      <c r="J31" s="201">
        <f t="shared" ref="J31:J45" si="4">I31-G31</f>
        <v>-19539</v>
      </c>
      <c r="K31" s="208">
        <f t="shared" si="3"/>
        <v>1.2705405948834969</v>
      </c>
    </row>
    <row r="32" spans="2:16" ht="15" x14ac:dyDescent="0.25">
      <c r="C32" s="77" t="s">
        <v>100</v>
      </c>
      <c r="D32" s="71">
        <v>3000</v>
      </c>
      <c r="E32" s="70">
        <v>11311</v>
      </c>
      <c r="F32" s="70">
        <v>141.5</v>
      </c>
      <c r="G32" s="71">
        <v>3356</v>
      </c>
      <c r="H32" s="76">
        <f t="shared" ref="H32:H45" si="5">G32-D32</f>
        <v>356</v>
      </c>
      <c r="I32" s="71">
        <v>3356</v>
      </c>
      <c r="J32" s="202">
        <f t="shared" si="4"/>
        <v>0</v>
      </c>
      <c r="K32" s="207">
        <f t="shared" si="3"/>
        <v>0.2967023251701883</v>
      </c>
    </row>
    <row r="33" spans="2:16" x14ac:dyDescent="0.3">
      <c r="C33" s="141" t="s">
        <v>116</v>
      </c>
      <c r="D33" s="143">
        <v>34700</v>
      </c>
      <c r="E33" s="142">
        <v>21296</v>
      </c>
      <c r="F33" s="142">
        <v>0</v>
      </c>
      <c r="G33" s="143">
        <v>0</v>
      </c>
      <c r="H33" s="30">
        <f t="shared" si="5"/>
        <v>-34700</v>
      </c>
      <c r="I33" s="143">
        <v>0</v>
      </c>
      <c r="J33" s="183">
        <f t="shared" si="4"/>
        <v>0</v>
      </c>
      <c r="K33" s="205">
        <f t="shared" si="3"/>
        <v>0</v>
      </c>
    </row>
    <row r="34" spans="2:16" x14ac:dyDescent="0.3">
      <c r="C34" s="78" t="s">
        <v>117</v>
      </c>
      <c r="D34" s="73">
        <f>58197-4940</f>
        <v>53257</v>
      </c>
      <c r="E34" s="72">
        <v>70477</v>
      </c>
      <c r="F34" s="72">
        <v>22455.5</v>
      </c>
      <c r="G34" s="73">
        <v>170081</v>
      </c>
      <c r="H34" s="30">
        <f t="shared" si="5"/>
        <v>116824</v>
      </c>
      <c r="I34" s="73">
        <v>175953</v>
      </c>
      <c r="J34" s="183">
        <f t="shared" si="4"/>
        <v>5872</v>
      </c>
      <c r="K34" s="205">
        <f t="shared" si="3"/>
        <v>2.4966017282233919</v>
      </c>
    </row>
    <row r="35" spans="2:16" x14ac:dyDescent="0.3">
      <c r="C35" s="78" t="s">
        <v>118</v>
      </c>
      <c r="D35" s="73">
        <v>500</v>
      </c>
      <c r="E35" s="72">
        <v>500</v>
      </c>
      <c r="F35" s="72">
        <v>500</v>
      </c>
      <c r="G35" s="73">
        <v>465</v>
      </c>
      <c r="H35" s="30">
        <f t="shared" si="5"/>
        <v>-35</v>
      </c>
      <c r="I35" s="73">
        <v>465</v>
      </c>
      <c r="J35" s="183">
        <f t="shared" si="4"/>
        <v>0</v>
      </c>
      <c r="K35" s="205">
        <f t="shared" si="3"/>
        <v>0.93</v>
      </c>
    </row>
    <row r="36" spans="2:16" x14ac:dyDescent="0.3">
      <c r="C36" s="78" t="s">
        <v>119</v>
      </c>
      <c r="D36" s="73">
        <v>3464</v>
      </c>
      <c r="E36" s="72">
        <v>0</v>
      </c>
      <c r="F36" s="72">
        <v>0</v>
      </c>
      <c r="G36" s="73">
        <v>0</v>
      </c>
      <c r="H36" s="30">
        <f t="shared" si="5"/>
        <v>-3464</v>
      </c>
      <c r="I36" s="73">
        <v>0</v>
      </c>
      <c r="J36" s="183">
        <f t="shared" si="4"/>
        <v>0</v>
      </c>
      <c r="K36" s="206" t="s">
        <v>132</v>
      </c>
    </row>
    <row r="37" spans="2:16" ht="15" x14ac:dyDescent="0.25">
      <c r="C37" s="78" t="s">
        <v>120</v>
      </c>
      <c r="D37" s="73">
        <v>0</v>
      </c>
      <c r="E37" s="72">
        <v>2377</v>
      </c>
      <c r="F37" s="72">
        <v>868.3</v>
      </c>
      <c r="G37" s="73">
        <v>2390</v>
      </c>
      <c r="H37" s="30">
        <f t="shared" ref="H37" si="6">G37-D37</f>
        <v>2390</v>
      </c>
      <c r="I37" s="73">
        <v>2390</v>
      </c>
      <c r="J37" s="183">
        <f t="shared" ref="J37" si="7">I37-G37</f>
        <v>0</v>
      </c>
      <c r="K37" s="205">
        <f t="shared" si="3"/>
        <v>1.0054690786705931</v>
      </c>
    </row>
    <row r="38" spans="2:16" x14ac:dyDescent="0.3">
      <c r="C38" s="78" t="s">
        <v>121</v>
      </c>
      <c r="D38" s="73">
        <v>755</v>
      </c>
      <c r="E38" s="72">
        <v>3341</v>
      </c>
      <c r="F38" s="72">
        <v>74.599999999999994</v>
      </c>
      <c r="G38" s="73">
        <v>760</v>
      </c>
      <c r="H38" s="30">
        <f t="shared" si="5"/>
        <v>5</v>
      </c>
      <c r="I38" s="73">
        <v>560</v>
      </c>
      <c r="J38" s="183">
        <f t="shared" si="4"/>
        <v>-200</v>
      </c>
      <c r="K38" s="205">
        <f t="shared" si="3"/>
        <v>0.16761448668063453</v>
      </c>
    </row>
    <row r="39" spans="2:16" x14ac:dyDescent="0.3">
      <c r="C39" s="78" t="s">
        <v>122</v>
      </c>
      <c r="D39" s="73">
        <f>52850-34700</f>
        <v>18150</v>
      </c>
      <c r="E39" s="72">
        <v>26675</v>
      </c>
      <c r="F39" s="72">
        <v>840.5</v>
      </c>
      <c r="G39" s="73">
        <v>0</v>
      </c>
      <c r="H39" s="30">
        <f t="shared" si="5"/>
        <v>-18150</v>
      </c>
      <c r="I39" s="73">
        <v>0</v>
      </c>
      <c r="J39" s="183">
        <f t="shared" si="4"/>
        <v>0</v>
      </c>
      <c r="K39" s="205">
        <f t="shared" si="3"/>
        <v>0</v>
      </c>
    </row>
    <row r="40" spans="2:16" x14ac:dyDescent="0.3">
      <c r="C40" s="78" t="s">
        <v>123</v>
      </c>
      <c r="D40" s="73">
        <v>1000</v>
      </c>
      <c r="E40" s="72">
        <v>1000</v>
      </c>
      <c r="F40" s="72">
        <v>0</v>
      </c>
      <c r="G40" s="73">
        <v>1000</v>
      </c>
      <c r="H40" s="30">
        <f t="shared" si="5"/>
        <v>0</v>
      </c>
      <c r="I40" s="73">
        <v>1000</v>
      </c>
      <c r="J40" s="183">
        <f t="shared" si="4"/>
        <v>0</v>
      </c>
      <c r="K40" s="205">
        <f t="shared" si="3"/>
        <v>1</v>
      </c>
    </row>
    <row r="41" spans="2:16" x14ac:dyDescent="0.3">
      <c r="C41" s="78" t="s">
        <v>147</v>
      </c>
      <c r="D41" s="73">
        <v>1000</v>
      </c>
      <c r="E41" s="72">
        <v>1000</v>
      </c>
      <c r="F41" s="72">
        <v>0</v>
      </c>
      <c r="G41" s="73">
        <v>0</v>
      </c>
      <c r="H41" s="30">
        <f t="shared" si="5"/>
        <v>-1000</v>
      </c>
      <c r="I41" s="180">
        <v>4000</v>
      </c>
      <c r="J41" s="183">
        <f t="shared" si="4"/>
        <v>4000</v>
      </c>
      <c r="K41" s="205">
        <f t="shared" si="3"/>
        <v>4</v>
      </c>
    </row>
    <row r="42" spans="2:16" ht="15" x14ac:dyDescent="0.25">
      <c r="C42" s="78" t="s">
        <v>124</v>
      </c>
      <c r="D42" s="73">
        <v>0</v>
      </c>
      <c r="E42" s="72">
        <v>1800</v>
      </c>
      <c r="F42" s="72">
        <v>1800</v>
      </c>
      <c r="G42" s="73">
        <v>0</v>
      </c>
      <c r="H42" s="30">
        <f t="shared" ref="H42" si="8">G42-D42</f>
        <v>0</v>
      </c>
      <c r="I42" s="73">
        <v>0</v>
      </c>
      <c r="J42" s="183">
        <f t="shared" ref="J42" si="9">I42-G42</f>
        <v>0</v>
      </c>
      <c r="K42" s="205">
        <f t="shared" si="3"/>
        <v>0</v>
      </c>
    </row>
    <row r="43" spans="2:16" x14ac:dyDescent="0.3">
      <c r="C43" s="78" t="s">
        <v>125</v>
      </c>
      <c r="D43" s="73">
        <f>62050-2520</f>
        <v>59530</v>
      </c>
      <c r="E43" s="72">
        <v>62380</v>
      </c>
      <c r="F43" s="72">
        <v>5224.1000000000004</v>
      </c>
      <c r="G43" s="73">
        <v>69000</v>
      </c>
      <c r="H43" s="30">
        <f t="shared" si="5"/>
        <v>9470</v>
      </c>
      <c r="I43" s="180">
        <v>72990</v>
      </c>
      <c r="J43" s="183">
        <f t="shared" si="4"/>
        <v>3990</v>
      </c>
      <c r="K43" s="205">
        <f t="shared" si="3"/>
        <v>1.1700865662071176</v>
      </c>
    </row>
    <row r="44" spans="2:16" ht="15.75" thickBot="1" x14ac:dyDescent="0.3">
      <c r="C44" s="79" t="s">
        <v>126</v>
      </c>
      <c r="D44" s="145">
        <v>11700</v>
      </c>
      <c r="E44" s="74">
        <v>11700</v>
      </c>
      <c r="F44" s="74">
        <v>1397.1</v>
      </c>
      <c r="G44" s="145">
        <v>44201</v>
      </c>
      <c r="H44" s="75">
        <f t="shared" si="5"/>
        <v>32501</v>
      </c>
      <c r="I44" s="145">
        <v>11000</v>
      </c>
      <c r="J44" s="203">
        <f t="shared" si="4"/>
        <v>-33201</v>
      </c>
      <c r="K44" s="209">
        <f t="shared" si="3"/>
        <v>0.94017094017094016</v>
      </c>
      <c r="N44" s="4"/>
      <c r="O44" s="4"/>
      <c r="P44" s="4"/>
    </row>
    <row r="45" spans="2:16" ht="15" thickBot="1" x14ac:dyDescent="0.35">
      <c r="C45" s="26" t="s">
        <v>37</v>
      </c>
      <c r="D45" s="27">
        <f>D30+D31</f>
        <v>971564</v>
      </c>
      <c r="E45" s="27">
        <f>E30+E31</f>
        <v>1077188.6000000001</v>
      </c>
      <c r="F45" s="27">
        <f>F30+F31</f>
        <v>379297.89999999997</v>
      </c>
      <c r="G45" s="27">
        <f>G30+G31</f>
        <v>1281364</v>
      </c>
      <c r="H45" s="69">
        <f t="shared" si="5"/>
        <v>309800</v>
      </c>
      <c r="I45" s="132">
        <f>I30+I31</f>
        <v>1027545</v>
      </c>
      <c r="J45" s="204">
        <f t="shared" si="4"/>
        <v>-253819</v>
      </c>
      <c r="K45" s="210">
        <f t="shared" si="3"/>
        <v>0.95391373432656079</v>
      </c>
      <c r="N45" s="5"/>
      <c r="O45" s="5"/>
      <c r="P45" s="5"/>
    </row>
    <row r="46" spans="2:16" s="4" customFormat="1" ht="15" x14ac:dyDescent="0.25">
      <c r="B46" s="169"/>
      <c r="C46" s="46"/>
      <c r="D46" s="47"/>
      <c r="E46" s="48"/>
      <c r="F46" s="49"/>
      <c r="G46" s="47"/>
      <c r="H46" s="49"/>
      <c r="I46" s="108"/>
      <c r="K46" s="126"/>
      <c r="N46" s="5"/>
      <c r="O46" s="5"/>
      <c r="P46" s="5"/>
    </row>
    <row r="47" spans="2:16" s="5" customFormat="1" ht="15.75" thickBot="1" x14ac:dyDescent="0.3">
      <c r="B47" s="170"/>
      <c r="C47" s="46"/>
      <c r="D47" s="47"/>
      <c r="E47" s="48"/>
      <c r="F47" s="49"/>
      <c r="G47" s="47"/>
      <c r="H47" s="49"/>
      <c r="I47" s="64"/>
      <c r="K47" s="128"/>
      <c r="N47" s="3"/>
      <c r="O47" s="3"/>
      <c r="P47" s="3"/>
    </row>
    <row r="48" spans="2:16" s="5" customFormat="1" ht="15" customHeight="1" x14ac:dyDescent="0.3">
      <c r="B48" s="170"/>
      <c r="C48" s="257" t="s">
        <v>85</v>
      </c>
      <c r="D48" s="258"/>
      <c r="E48" s="258"/>
      <c r="F48" s="258"/>
      <c r="G48" s="258"/>
      <c r="H48" s="258"/>
      <c r="I48" s="259"/>
      <c r="J48" s="109"/>
      <c r="K48" s="129"/>
      <c r="N48" s="3"/>
      <c r="O48" s="3"/>
      <c r="P48" s="3"/>
    </row>
    <row r="49" spans="2:18" s="3" customFormat="1" ht="15.75" customHeight="1" thickBot="1" x14ac:dyDescent="0.35">
      <c r="B49" s="171"/>
      <c r="C49" s="260"/>
      <c r="D49" s="261"/>
      <c r="E49" s="261"/>
      <c r="F49" s="261"/>
      <c r="G49" s="261"/>
      <c r="H49" s="261"/>
      <c r="I49" s="262"/>
      <c r="K49" s="130"/>
    </row>
    <row r="50" spans="2:18" s="3" customFormat="1" ht="15.75" thickBot="1" x14ac:dyDescent="0.3">
      <c r="B50" s="171"/>
      <c r="C50" s="46"/>
      <c r="D50" s="47"/>
      <c r="E50" s="48"/>
      <c r="F50" s="49"/>
      <c r="G50" s="47"/>
      <c r="H50" s="49"/>
      <c r="I50" s="65"/>
      <c r="K50" s="130"/>
    </row>
    <row r="51" spans="2:18" ht="30.75" customHeight="1" thickBot="1" x14ac:dyDescent="0.35">
      <c r="C51" s="53" t="s">
        <v>52</v>
      </c>
      <c r="D51" s="86" t="s">
        <v>48</v>
      </c>
      <c r="E51" s="87" t="s">
        <v>49</v>
      </c>
      <c r="F51" s="87" t="s">
        <v>50</v>
      </c>
      <c r="G51" s="81" t="s">
        <v>66</v>
      </c>
      <c r="H51" s="81" t="s">
        <v>67</v>
      </c>
      <c r="I51" s="81" t="s">
        <v>65</v>
      </c>
      <c r="L51" s="94" t="s">
        <v>55</v>
      </c>
      <c r="M51" s="95" t="s">
        <v>57</v>
      </c>
      <c r="N51" s="94" t="s">
        <v>54</v>
      </c>
      <c r="O51" s="96" t="s">
        <v>58</v>
      </c>
      <c r="P51" s="94" t="s">
        <v>56</v>
      </c>
      <c r="Q51" s="97"/>
      <c r="R51" s="97"/>
    </row>
    <row r="52" spans="2:18" x14ac:dyDescent="0.3">
      <c r="C52" s="54" t="s">
        <v>46</v>
      </c>
      <c r="D52" s="181">
        <f>G7+G8+G9+G11</f>
        <v>848560</v>
      </c>
      <c r="E52" s="182">
        <f>G30</f>
        <v>990111</v>
      </c>
      <c r="F52" s="116">
        <f>D52-E52</f>
        <v>-141551</v>
      </c>
      <c r="G52" s="155">
        <f>I7+I8+I9+I11</f>
        <v>872876</v>
      </c>
      <c r="H52" s="155">
        <f>I30</f>
        <v>755831</v>
      </c>
      <c r="I52" s="115">
        <f>G52-H52</f>
        <v>117045</v>
      </c>
      <c r="L52" s="98">
        <f>I52-I9</f>
        <v>83045</v>
      </c>
      <c r="M52" s="98">
        <f>197330-172730</f>
        <v>24600</v>
      </c>
      <c r="N52" s="98">
        <f>L52+M52</f>
        <v>107645</v>
      </c>
      <c r="O52" s="98">
        <v>12800</v>
      </c>
      <c r="P52" s="98">
        <f>N52+O52</f>
        <v>120445</v>
      </c>
      <c r="Q52" s="97"/>
      <c r="R52" s="97"/>
    </row>
    <row r="53" spans="2:18" x14ac:dyDescent="0.3">
      <c r="C53" s="99" t="s">
        <v>47</v>
      </c>
      <c r="D53" s="183">
        <f>G10</f>
        <v>6000</v>
      </c>
      <c r="E53" s="30">
        <f>G31</f>
        <v>291253</v>
      </c>
      <c r="F53" s="116">
        <f>D53-E53</f>
        <v>-285253</v>
      </c>
      <c r="G53" s="152">
        <f>I10</f>
        <v>6000</v>
      </c>
      <c r="H53" s="153">
        <f>I31</f>
        <v>271714</v>
      </c>
      <c r="I53" s="116">
        <f>G53-H53</f>
        <v>-265714</v>
      </c>
      <c r="J53" s="29"/>
      <c r="K53" s="125"/>
      <c r="L53" s="62"/>
      <c r="N53" s="4"/>
      <c r="O53" s="4"/>
      <c r="P53" s="4"/>
    </row>
    <row r="54" spans="2:18" ht="15" thickBot="1" x14ac:dyDescent="0.35">
      <c r="C54" s="93" t="s">
        <v>68</v>
      </c>
      <c r="D54" s="184">
        <v>0</v>
      </c>
      <c r="E54" s="185">
        <f>G113</f>
        <v>49170</v>
      </c>
      <c r="F54" s="114">
        <f>D54-E54</f>
        <v>-49170</v>
      </c>
      <c r="G54" s="154">
        <f>SUM(I13:I16)</f>
        <v>197839</v>
      </c>
      <c r="H54" s="154">
        <f>I113</f>
        <v>49170</v>
      </c>
      <c r="I54" s="116">
        <f>G54-H54</f>
        <v>148669</v>
      </c>
      <c r="J54" s="29"/>
      <c r="K54" s="125"/>
      <c r="L54" s="62"/>
      <c r="N54" s="4"/>
      <c r="O54" s="4"/>
      <c r="P54" s="4"/>
    </row>
    <row r="55" spans="2:18" ht="15.75" thickBot="1" x14ac:dyDescent="0.3">
      <c r="C55" s="82" t="s">
        <v>51</v>
      </c>
      <c r="D55" s="83">
        <f>SUM(D52:D54)</f>
        <v>854560</v>
      </c>
      <c r="E55" s="84">
        <f>SUM(E52:E53)</f>
        <v>1281364</v>
      </c>
      <c r="F55" s="85">
        <f>SUM(F52:F53)</f>
        <v>-426804</v>
      </c>
      <c r="G55" s="83">
        <f>SUM(G52:G54)</f>
        <v>1076715</v>
      </c>
      <c r="H55" s="83">
        <f>SUM(H52:H54)</f>
        <v>1076715</v>
      </c>
      <c r="I55" s="85">
        <f>SUM(I52:I54)</f>
        <v>0</v>
      </c>
      <c r="J55" s="29"/>
      <c r="K55" s="125"/>
      <c r="L55" s="62"/>
      <c r="M55" s="66"/>
      <c r="N55" s="4"/>
      <c r="O55" s="4"/>
      <c r="P55" s="4"/>
    </row>
    <row r="56" spans="2:18" s="4" customFormat="1" ht="15" x14ac:dyDescent="0.25">
      <c r="B56" s="169"/>
      <c r="C56" s="52"/>
      <c r="D56" s="50"/>
      <c r="E56" s="50"/>
      <c r="F56" s="51"/>
      <c r="G56" s="28"/>
      <c r="I56" s="63"/>
      <c r="K56" s="126"/>
      <c r="L56" s="29"/>
      <c r="N56" s="2"/>
      <c r="O56" s="2"/>
      <c r="P56" s="2"/>
    </row>
    <row r="57" spans="2:18" ht="15" x14ac:dyDescent="0.25">
      <c r="C57" s="146"/>
      <c r="D57" s="50"/>
      <c r="E57" s="113"/>
      <c r="F57" s="51"/>
      <c r="G57" s="28"/>
      <c r="H57" s="4"/>
      <c r="I57" s="63"/>
    </row>
    <row r="58" spans="2:18" ht="15" x14ac:dyDescent="0.25">
      <c r="C58" s="1"/>
      <c r="D58" s="31"/>
      <c r="E58" s="1"/>
      <c r="F58" s="1"/>
      <c r="G58" s="1"/>
    </row>
    <row r="59" spans="2:18" x14ac:dyDescent="0.3">
      <c r="C59" s="243" t="s">
        <v>103</v>
      </c>
      <c r="D59" s="244"/>
      <c r="E59" s="244"/>
      <c r="F59" s="244"/>
      <c r="G59" s="244"/>
      <c r="H59" s="244"/>
      <c r="I59" s="244"/>
      <c r="J59" s="244"/>
      <c r="K59" s="245"/>
    </row>
    <row r="60" spans="2:18" x14ac:dyDescent="0.3">
      <c r="C60" s="246"/>
      <c r="D60" s="247"/>
      <c r="E60" s="247"/>
      <c r="F60" s="247"/>
      <c r="G60" s="247"/>
      <c r="H60" s="247"/>
      <c r="I60" s="247"/>
      <c r="J60" s="247"/>
      <c r="K60" s="248"/>
    </row>
    <row r="61" spans="2:18" ht="15.75" thickBot="1" x14ac:dyDescent="0.3">
      <c r="C61" s="6"/>
      <c r="D61" s="31"/>
      <c r="E61" s="1"/>
      <c r="F61" s="1"/>
      <c r="G61" s="1"/>
      <c r="H61" s="1"/>
    </row>
    <row r="62" spans="2:18" ht="29.4" thickBot="1" x14ac:dyDescent="0.35">
      <c r="C62" s="186" t="s">
        <v>10</v>
      </c>
      <c r="D62" s="199" t="s">
        <v>134</v>
      </c>
      <c r="E62" s="199" t="s">
        <v>135</v>
      </c>
      <c r="F62" s="199" t="s">
        <v>136</v>
      </c>
      <c r="G62" s="199" t="s">
        <v>137</v>
      </c>
      <c r="H62" s="199" t="s">
        <v>138</v>
      </c>
      <c r="I62" s="200" t="s">
        <v>139</v>
      </c>
      <c r="J62" s="200" t="s">
        <v>140</v>
      </c>
      <c r="K62" s="200" t="s">
        <v>133</v>
      </c>
    </row>
    <row r="63" spans="2:18" ht="15" thickBot="1" x14ac:dyDescent="0.35">
      <c r="B63" s="242" t="s">
        <v>105</v>
      </c>
      <c r="C63" s="32" t="s">
        <v>11</v>
      </c>
      <c r="D63" s="9">
        <v>46010</v>
      </c>
      <c r="E63" s="9">
        <v>74714</v>
      </c>
      <c r="F63" s="9">
        <v>39546.9</v>
      </c>
      <c r="G63" s="9">
        <v>42810</v>
      </c>
      <c r="H63" s="9">
        <f t="shared" ref="H63:H115" si="10">SUM(G63-D63)</f>
        <v>-3200</v>
      </c>
      <c r="I63" s="166">
        <v>44810</v>
      </c>
      <c r="J63" s="9">
        <f t="shared" ref="J63:J116" si="11">I63-G63</f>
        <v>2000</v>
      </c>
      <c r="K63" s="226">
        <f t="shared" ref="K63:K117" si="12">I63/E63</f>
        <v>0.59975372754771528</v>
      </c>
    </row>
    <row r="64" spans="2:18" ht="15" thickBot="1" x14ac:dyDescent="0.35">
      <c r="B64" s="242"/>
      <c r="C64" s="165" t="s">
        <v>80</v>
      </c>
      <c r="D64" s="9">
        <v>9000</v>
      </c>
      <c r="E64" s="9">
        <v>41245.599999999999</v>
      </c>
      <c r="F64" s="9">
        <v>0</v>
      </c>
      <c r="G64" s="9">
        <v>10000</v>
      </c>
      <c r="H64" s="9">
        <f t="shared" si="10"/>
        <v>1000</v>
      </c>
      <c r="I64" s="166">
        <v>10000</v>
      </c>
      <c r="J64" s="9">
        <f t="shared" si="11"/>
        <v>0</v>
      </c>
      <c r="K64" s="226">
        <f t="shared" si="12"/>
        <v>0.24245010376864443</v>
      </c>
    </row>
    <row r="65" spans="2:11" ht="15" thickBot="1" x14ac:dyDescent="0.35">
      <c r="B65" s="242"/>
      <c r="C65" s="32" t="s">
        <v>81</v>
      </c>
      <c r="D65" s="9">
        <v>34700</v>
      </c>
      <c r="E65" s="9">
        <v>21296</v>
      </c>
      <c r="F65" s="9">
        <v>0</v>
      </c>
      <c r="G65" s="9">
        <v>0</v>
      </c>
      <c r="H65" s="9">
        <v>0</v>
      </c>
      <c r="I65" s="9">
        <v>0</v>
      </c>
      <c r="J65" s="214">
        <f t="shared" si="11"/>
        <v>0</v>
      </c>
      <c r="K65" s="226">
        <f t="shared" si="12"/>
        <v>0</v>
      </c>
    </row>
    <row r="66" spans="2:11" ht="15" thickBot="1" x14ac:dyDescent="0.35">
      <c r="B66" s="242"/>
      <c r="C66" s="32" t="s">
        <v>12</v>
      </c>
      <c r="D66" s="9">
        <v>0</v>
      </c>
      <c r="E66" s="9">
        <v>0</v>
      </c>
      <c r="F66" s="9">
        <v>0</v>
      </c>
      <c r="G66" s="9">
        <v>0</v>
      </c>
      <c r="H66" s="9">
        <f t="shared" si="10"/>
        <v>0</v>
      </c>
      <c r="I66" s="9">
        <v>0</v>
      </c>
      <c r="J66" s="214">
        <f t="shared" si="11"/>
        <v>0</v>
      </c>
      <c r="K66" s="226" t="s">
        <v>132</v>
      </c>
    </row>
    <row r="67" spans="2:11" ht="15" thickBot="1" x14ac:dyDescent="0.35">
      <c r="B67" s="172" t="s">
        <v>106</v>
      </c>
      <c r="C67" s="32" t="s">
        <v>86</v>
      </c>
      <c r="D67" s="9">
        <v>36478</v>
      </c>
      <c r="E67" s="9">
        <v>82667</v>
      </c>
      <c r="F67" s="9">
        <v>20994.9</v>
      </c>
      <c r="G67" s="9">
        <v>76205</v>
      </c>
      <c r="H67" s="9">
        <f t="shared" si="10"/>
        <v>39727</v>
      </c>
      <c r="I67" s="166">
        <v>76765</v>
      </c>
      <c r="J67" s="214">
        <f t="shared" si="11"/>
        <v>560</v>
      </c>
      <c r="K67" s="226">
        <f t="shared" si="12"/>
        <v>0.92860512659223149</v>
      </c>
    </row>
    <row r="68" spans="2:11" ht="15" thickBot="1" x14ac:dyDescent="0.35">
      <c r="B68" s="172" t="s">
        <v>105</v>
      </c>
      <c r="C68" s="32" t="s">
        <v>87</v>
      </c>
      <c r="D68" s="33">
        <v>109995</v>
      </c>
      <c r="E68" s="9">
        <v>118675</v>
      </c>
      <c r="F68" s="33">
        <v>24523.3</v>
      </c>
      <c r="G68" s="9">
        <v>316169</v>
      </c>
      <c r="H68" s="9">
        <f t="shared" si="10"/>
        <v>206174</v>
      </c>
      <c r="I68" s="166">
        <v>281520</v>
      </c>
      <c r="J68" s="215">
        <f t="shared" si="11"/>
        <v>-34649</v>
      </c>
      <c r="K68" s="226">
        <f t="shared" si="12"/>
        <v>2.3721929639772488</v>
      </c>
    </row>
    <row r="69" spans="2:11" ht="15" thickBot="1" x14ac:dyDescent="0.35">
      <c r="B69" s="172" t="s">
        <v>107</v>
      </c>
      <c r="C69" s="32" t="s">
        <v>13</v>
      </c>
      <c r="D69" s="33">
        <v>471</v>
      </c>
      <c r="E69" s="33">
        <v>8525</v>
      </c>
      <c r="F69" s="33">
        <v>419.2</v>
      </c>
      <c r="G69" s="33">
        <v>1086</v>
      </c>
      <c r="H69" s="9">
        <f t="shared" si="10"/>
        <v>615</v>
      </c>
      <c r="I69" s="33">
        <v>1086</v>
      </c>
      <c r="J69" s="215">
        <f t="shared" si="11"/>
        <v>0</v>
      </c>
      <c r="K69" s="226">
        <f t="shared" si="12"/>
        <v>0.12739002932551319</v>
      </c>
    </row>
    <row r="70" spans="2:11" ht="15" thickBot="1" x14ac:dyDescent="0.35">
      <c r="B70" s="172" t="s">
        <v>107</v>
      </c>
      <c r="C70" s="10" t="s">
        <v>88</v>
      </c>
      <c r="D70" s="9">
        <v>305</v>
      </c>
      <c r="E70" s="33">
        <v>4060</v>
      </c>
      <c r="F70" s="9">
        <v>668.8</v>
      </c>
      <c r="G70" s="9">
        <v>4672</v>
      </c>
      <c r="H70" s="9">
        <f t="shared" si="10"/>
        <v>4367</v>
      </c>
      <c r="I70" s="9">
        <v>4672</v>
      </c>
      <c r="J70" s="214">
        <f t="shared" si="11"/>
        <v>0</v>
      </c>
      <c r="K70" s="226">
        <f t="shared" si="12"/>
        <v>1.1507389162561577</v>
      </c>
    </row>
    <row r="71" spans="2:11" ht="15" thickBot="1" x14ac:dyDescent="0.35">
      <c r="B71" s="172" t="s">
        <v>108</v>
      </c>
      <c r="C71" s="32" t="s">
        <v>89</v>
      </c>
      <c r="D71" s="9">
        <v>557</v>
      </c>
      <c r="E71" s="9">
        <v>572</v>
      </c>
      <c r="F71" s="9">
        <v>142.30000000000001</v>
      </c>
      <c r="G71" s="9">
        <v>560</v>
      </c>
      <c r="H71" s="9">
        <f t="shared" si="10"/>
        <v>3</v>
      </c>
      <c r="I71" s="9">
        <v>560</v>
      </c>
      <c r="J71" s="214">
        <f t="shared" si="11"/>
        <v>0</v>
      </c>
      <c r="K71" s="226">
        <f t="shared" si="12"/>
        <v>0.97902097902097907</v>
      </c>
    </row>
    <row r="72" spans="2:11" ht="15" thickBot="1" x14ac:dyDescent="0.35">
      <c r="B72" s="172" t="s">
        <v>107</v>
      </c>
      <c r="C72" s="32" t="s">
        <v>14</v>
      </c>
      <c r="D72" s="33">
        <v>62125</v>
      </c>
      <c r="E72" s="9">
        <v>61799</v>
      </c>
      <c r="F72" s="33">
        <v>31322.3</v>
      </c>
      <c r="G72" s="9">
        <v>65380</v>
      </c>
      <c r="H72" s="9">
        <f t="shared" si="10"/>
        <v>3255</v>
      </c>
      <c r="I72" s="166">
        <v>64876</v>
      </c>
      <c r="J72" s="215">
        <f t="shared" si="11"/>
        <v>-504</v>
      </c>
      <c r="K72" s="226">
        <f t="shared" si="12"/>
        <v>1.0497904496836519</v>
      </c>
    </row>
    <row r="73" spans="2:11" ht="15" thickBot="1" x14ac:dyDescent="0.35">
      <c r="B73" s="172" t="s">
        <v>108</v>
      </c>
      <c r="C73" s="34" t="s">
        <v>90</v>
      </c>
      <c r="D73" s="33">
        <v>58107</v>
      </c>
      <c r="E73" s="33">
        <v>15730</v>
      </c>
      <c r="F73" s="33">
        <v>8942.7999999999993</v>
      </c>
      <c r="G73" s="33">
        <v>12478</v>
      </c>
      <c r="H73" s="33">
        <f t="shared" si="10"/>
        <v>-45629</v>
      </c>
      <c r="I73" s="162">
        <v>12418</v>
      </c>
      <c r="J73" s="215">
        <f t="shared" si="11"/>
        <v>-60</v>
      </c>
      <c r="K73" s="226">
        <f t="shared" si="12"/>
        <v>0.78944691671964395</v>
      </c>
    </row>
    <row r="74" spans="2:11" ht="15" thickBot="1" x14ac:dyDescent="0.35">
      <c r="B74" s="172" t="s">
        <v>105</v>
      </c>
      <c r="C74" s="34" t="s">
        <v>91</v>
      </c>
      <c r="D74" s="33">
        <v>1650</v>
      </c>
      <c r="E74" s="33">
        <v>2381</v>
      </c>
      <c r="F74" s="33">
        <v>899.1</v>
      </c>
      <c r="G74" s="33">
        <v>2080</v>
      </c>
      <c r="H74" s="33">
        <f t="shared" si="10"/>
        <v>430</v>
      </c>
      <c r="I74" s="33">
        <v>2080</v>
      </c>
      <c r="J74" s="215">
        <f t="shared" si="11"/>
        <v>0</v>
      </c>
      <c r="K74" s="226">
        <f t="shared" si="12"/>
        <v>0.87358252834943306</v>
      </c>
    </row>
    <row r="75" spans="2:11" ht="15" thickBot="1" x14ac:dyDescent="0.35">
      <c r="B75" s="172" t="s">
        <v>106</v>
      </c>
      <c r="C75" s="34" t="s">
        <v>92</v>
      </c>
      <c r="D75" s="33">
        <v>0</v>
      </c>
      <c r="E75" s="33">
        <v>21677</v>
      </c>
      <c r="F75" s="33">
        <v>5725.9</v>
      </c>
      <c r="G75" s="33">
        <v>24186</v>
      </c>
      <c r="H75" s="33">
        <f t="shared" si="10"/>
        <v>24186</v>
      </c>
      <c r="I75" s="162">
        <v>23506</v>
      </c>
      <c r="J75" s="215">
        <f t="shared" si="11"/>
        <v>-680</v>
      </c>
      <c r="K75" s="226">
        <f t="shared" si="12"/>
        <v>1.0843751441620151</v>
      </c>
    </row>
    <row r="76" spans="2:11" ht="15" thickBot="1" x14ac:dyDescent="0.35">
      <c r="B76" s="172" t="s">
        <v>108</v>
      </c>
      <c r="C76" s="34" t="s">
        <v>102</v>
      </c>
      <c r="D76" s="33">
        <v>0</v>
      </c>
      <c r="E76" s="33">
        <v>120</v>
      </c>
      <c r="F76" s="33">
        <v>22.2</v>
      </c>
      <c r="G76" s="33">
        <v>140</v>
      </c>
      <c r="H76" s="33">
        <f t="shared" si="10"/>
        <v>140</v>
      </c>
      <c r="I76" s="33">
        <v>140</v>
      </c>
      <c r="J76" s="215">
        <f t="shared" si="11"/>
        <v>0</v>
      </c>
      <c r="K76" s="226">
        <f t="shared" si="12"/>
        <v>1.1666666666666667</v>
      </c>
    </row>
    <row r="77" spans="2:11" ht="15" thickBot="1" x14ac:dyDescent="0.35">
      <c r="B77" s="172" t="s">
        <v>108</v>
      </c>
      <c r="C77" s="34" t="s">
        <v>15</v>
      </c>
      <c r="D77" s="33">
        <v>134269</v>
      </c>
      <c r="E77" s="33">
        <v>145839</v>
      </c>
      <c r="F77" s="33">
        <v>51825.8</v>
      </c>
      <c r="G77" s="33">
        <v>145200</v>
      </c>
      <c r="H77" s="33">
        <f t="shared" si="10"/>
        <v>10931</v>
      </c>
      <c r="I77" s="162">
        <v>143435</v>
      </c>
      <c r="J77" s="215">
        <f t="shared" si="11"/>
        <v>-1765</v>
      </c>
      <c r="K77" s="226">
        <f t="shared" si="12"/>
        <v>0.98351606908988676</v>
      </c>
    </row>
    <row r="78" spans="2:11" ht="15" thickBot="1" x14ac:dyDescent="0.35">
      <c r="B78" s="172" t="s">
        <v>105</v>
      </c>
      <c r="C78" s="34" t="s">
        <v>93</v>
      </c>
      <c r="D78" s="33">
        <v>14441</v>
      </c>
      <c r="E78" s="33">
        <v>14570</v>
      </c>
      <c r="F78" s="33">
        <v>5042.3999999999996</v>
      </c>
      <c r="G78" s="33">
        <v>13617</v>
      </c>
      <c r="H78" s="33">
        <f t="shared" si="10"/>
        <v>-824</v>
      </c>
      <c r="I78" s="162">
        <v>13617</v>
      </c>
      <c r="J78" s="215">
        <f t="shared" si="11"/>
        <v>0</v>
      </c>
      <c r="K78" s="226">
        <f t="shared" si="12"/>
        <v>0.93459162663006179</v>
      </c>
    </row>
    <row r="79" spans="2:11" ht="15" thickBot="1" x14ac:dyDescent="0.35">
      <c r="B79" s="172" t="s">
        <v>106</v>
      </c>
      <c r="C79" s="34" t="s">
        <v>16</v>
      </c>
      <c r="D79" s="33">
        <v>42317</v>
      </c>
      <c r="E79" s="33">
        <v>44975</v>
      </c>
      <c r="F79" s="33">
        <v>15402.5</v>
      </c>
      <c r="G79" s="33">
        <v>51602</v>
      </c>
      <c r="H79" s="33">
        <f t="shared" si="10"/>
        <v>9285</v>
      </c>
      <c r="I79" s="162">
        <v>46239</v>
      </c>
      <c r="J79" s="215">
        <f>I79-G79</f>
        <v>-5363</v>
      </c>
      <c r="K79" s="226">
        <f t="shared" si="12"/>
        <v>1.0281045025013897</v>
      </c>
    </row>
    <row r="80" spans="2:11" ht="15" thickBot="1" x14ac:dyDescent="0.35">
      <c r="B80" s="172" t="s">
        <v>106</v>
      </c>
      <c r="C80" s="34" t="s">
        <v>17</v>
      </c>
      <c r="D80" s="33">
        <v>959</v>
      </c>
      <c r="E80" s="33">
        <v>959</v>
      </c>
      <c r="F80" s="33">
        <v>639.5</v>
      </c>
      <c r="G80" s="33">
        <v>949</v>
      </c>
      <c r="H80" s="33">
        <f t="shared" si="10"/>
        <v>-10</v>
      </c>
      <c r="I80" s="33">
        <v>949</v>
      </c>
      <c r="J80" s="215">
        <f t="shared" si="11"/>
        <v>0</v>
      </c>
      <c r="K80" s="226">
        <f t="shared" si="12"/>
        <v>0.98957247132429615</v>
      </c>
    </row>
    <row r="81" spans="2:11" ht="15" thickBot="1" x14ac:dyDescent="0.35">
      <c r="B81" s="242" t="s">
        <v>105</v>
      </c>
      <c r="C81" s="32" t="s">
        <v>94</v>
      </c>
      <c r="D81" s="33">
        <f>SUM(D82:D84)</f>
        <v>129300</v>
      </c>
      <c r="E81" s="33">
        <v>116010</v>
      </c>
      <c r="F81" s="33">
        <v>12122</v>
      </c>
      <c r="G81" s="33">
        <f>SUM(G82:G84)</f>
        <v>0</v>
      </c>
      <c r="H81" s="9">
        <f t="shared" si="10"/>
        <v>-129300</v>
      </c>
      <c r="I81" s="162">
        <f>SUM(I82:I84)</f>
        <v>0</v>
      </c>
      <c r="J81" s="215">
        <f t="shared" si="11"/>
        <v>0</v>
      </c>
      <c r="K81" s="226">
        <f t="shared" si="12"/>
        <v>0</v>
      </c>
    </row>
    <row r="82" spans="2:11" ht="15" thickBot="1" x14ac:dyDescent="0.35">
      <c r="B82" s="242"/>
      <c r="C82" s="160" t="s">
        <v>95</v>
      </c>
      <c r="D82" s="131">
        <v>19920</v>
      </c>
      <c r="E82" s="131"/>
      <c r="F82" s="131"/>
      <c r="G82" s="131">
        <v>0</v>
      </c>
      <c r="H82" s="101">
        <f t="shared" si="10"/>
        <v>-19920</v>
      </c>
      <c r="I82" s="131">
        <v>0</v>
      </c>
      <c r="J82" s="216">
        <f>I82-G82</f>
        <v>0</v>
      </c>
      <c r="K82" s="227" t="s">
        <v>132</v>
      </c>
    </row>
    <row r="83" spans="2:11" ht="15" thickBot="1" x14ac:dyDescent="0.35">
      <c r="B83" s="242"/>
      <c r="C83" s="160" t="s">
        <v>96</v>
      </c>
      <c r="D83" s="131">
        <v>20000</v>
      </c>
      <c r="E83" s="131"/>
      <c r="F83" s="131"/>
      <c r="G83" s="131">
        <v>0</v>
      </c>
      <c r="H83" s="101">
        <f t="shared" si="10"/>
        <v>-20000</v>
      </c>
      <c r="I83" s="131">
        <v>0</v>
      </c>
      <c r="J83" s="216">
        <f>I83-G83</f>
        <v>0</v>
      </c>
      <c r="K83" s="227" t="s">
        <v>132</v>
      </c>
    </row>
    <row r="84" spans="2:11" ht="15" thickBot="1" x14ac:dyDescent="0.35">
      <c r="B84" s="242"/>
      <c r="C84" s="161" t="s">
        <v>97</v>
      </c>
      <c r="D84" s="131">
        <v>89380</v>
      </c>
      <c r="E84" s="131"/>
      <c r="F84" s="131"/>
      <c r="G84" s="131">
        <v>0</v>
      </c>
      <c r="H84" s="147">
        <f t="shared" si="10"/>
        <v>-89380</v>
      </c>
      <c r="I84" s="131">
        <v>0</v>
      </c>
      <c r="J84" s="216">
        <f>I84-G84</f>
        <v>0</v>
      </c>
      <c r="K84" s="227" t="s">
        <v>132</v>
      </c>
    </row>
    <row r="85" spans="2:11" ht="15" thickBot="1" x14ac:dyDescent="0.35">
      <c r="B85" s="172" t="s">
        <v>106</v>
      </c>
      <c r="C85" s="32" t="s">
        <v>18</v>
      </c>
      <c r="D85" s="9">
        <v>6732</v>
      </c>
      <c r="E85" s="33">
        <v>6732</v>
      </c>
      <c r="F85" s="9">
        <v>3649.5</v>
      </c>
      <c r="G85" s="9">
        <v>6934</v>
      </c>
      <c r="H85" s="9">
        <f t="shared" si="10"/>
        <v>202</v>
      </c>
      <c r="I85" s="9">
        <v>6934</v>
      </c>
      <c r="J85" s="214">
        <f t="shared" si="11"/>
        <v>0</v>
      </c>
      <c r="K85" s="226">
        <f t="shared" si="12"/>
        <v>1.0300059417706477</v>
      </c>
    </row>
    <row r="86" spans="2:11" ht="15" thickBot="1" x14ac:dyDescent="0.35">
      <c r="B86" s="172"/>
      <c r="C86" s="35" t="s">
        <v>19</v>
      </c>
      <c r="D86" s="9">
        <f t="shared" ref="D86" si="13">SUM(D87:D103)</f>
        <v>176757</v>
      </c>
      <c r="E86" s="9">
        <f t="shared" ref="E86:I86" si="14">SUM(E87:E103)</f>
        <v>193551</v>
      </c>
      <c r="F86" s="9">
        <f t="shared" si="14"/>
        <v>106106.1</v>
      </c>
      <c r="G86" s="9">
        <f t="shared" ref="G86" si="15">SUM(G87:G103)</f>
        <v>193433</v>
      </c>
      <c r="H86" s="9">
        <f t="shared" si="14"/>
        <v>16676</v>
      </c>
      <c r="I86" s="9">
        <f t="shared" si="14"/>
        <v>181075</v>
      </c>
      <c r="J86" s="214">
        <f>I86-G86</f>
        <v>-12358</v>
      </c>
      <c r="K86" s="226">
        <f t="shared" si="12"/>
        <v>0.93554153685591912</v>
      </c>
    </row>
    <row r="87" spans="2:11" x14ac:dyDescent="0.3">
      <c r="B87" s="242" t="s">
        <v>107</v>
      </c>
      <c r="C87" s="135" t="s">
        <v>20</v>
      </c>
      <c r="D87" s="138">
        <v>22000</v>
      </c>
      <c r="E87" s="37">
        <v>26600</v>
      </c>
      <c r="F87" s="138">
        <v>17466.3</v>
      </c>
      <c r="G87" s="138">
        <v>30000</v>
      </c>
      <c r="H87" s="138">
        <f t="shared" si="10"/>
        <v>8000</v>
      </c>
      <c r="I87" s="239">
        <v>27300</v>
      </c>
      <c r="J87" s="217">
        <f t="shared" si="11"/>
        <v>-2700</v>
      </c>
      <c r="K87" s="228">
        <f t="shared" si="12"/>
        <v>1.0263157894736843</v>
      </c>
    </row>
    <row r="88" spans="2:11" x14ac:dyDescent="0.3">
      <c r="B88" s="242"/>
      <c r="C88" s="136" t="s">
        <v>21</v>
      </c>
      <c r="D88" s="11">
        <v>2000</v>
      </c>
      <c r="E88" s="39">
        <v>3800</v>
      </c>
      <c r="F88" s="11">
        <v>1800</v>
      </c>
      <c r="G88" s="11">
        <v>1000</v>
      </c>
      <c r="H88" s="11">
        <f t="shared" si="10"/>
        <v>-1000</v>
      </c>
      <c r="I88" s="163">
        <v>5000</v>
      </c>
      <c r="J88" s="218">
        <f t="shared" si="11"/>
        <v>4000</v>
      </c>
      <c r="K88" s="206">
        <f t="shared" si="12"/>
        <v>1.3157894736842106</v>
      </c>
    </row>
    <row r="89" spans="2:11" x14ac:dyDescent="0.3">
      <c r="B89" s="242"/>
      <c r="C89" s="136" t="s">
        <v>22</v>
      </c>
      <c r="D89" s="11">
        <v>0</v>
      </c>
      <c r="E89" s="39">
        <v>0</v>
      </c>
      <c r="F89" s="11">
        <v>0</v>
      </c>
      <c r="G89" s="11">
        <v>0</v>
      </c>
      <c r="H89" s="11">
        <f t="shared" si="10"/>
        <v>0</v>
      </c>
      <c r="I89" s="11">
        <v>0</v>
      </c>
      <c r="J89" s="218">
        <f t="shared" si="11"/>
        <v>0</v>
      </c>
      <c r="K89" s="206" t="s">
        <v>132</v>
      </c>
    </row>
    <row r="90" spans="2:11" x14ac:dyDescent="0.3">
      <c r="B90" s="242"/>
      <c r="C90" s="136" t="s">
        <v>23</v>
      </c>
      <c r="D90" s="11">
        <v>0</v>
      </c>
      <c r="E90" s="39">
        <v>0</v>
      </c>
      <c r="F90" s="11">
        <v>0</v>
      </c>
      <c r="G90" s="11">
        <v>0</v>
      </c>
      <c r="H90" s="11">
        <f t="shared" si="10"/>
        <v>0</v>
      </c>
      <c r="I90" s="11">
        <v>0</v>
      </c>
      <c r="J90" s="218">
        <f t="shared" si="11"/>
        <v>0</v>
      </c>
      <c r="K90" s="206" t="s">
        <v>132</v>
      </c>
    </row>
    <row r="91" spans="2:11" x14ac:dyDescent="0.3">
      <c r="B91" s="242"/>
      <c r="C91" s="136" t="s">
        <v>24</v>
      </c>
      <c r="D91" s="11">
        <v>0</v>
      </c>
      <c r="E91" s="39">
        <v>80</v>
      </c>
      <c r="F91" s="11">
        <v>0</v>
      </c>
      <c r="G91" s="11">
        <v>0</v>
      </c>
      <c r="H91" s="11">
        <f t="shared" si="10"/>
        <v>0</v>
      </c>
      <c r="I91" s="11">
        <v>0</v>
      </c>
      <c r="J91" s="218">
        <f t="shared" si="11"/>
        <v>0</v>
      </c>
      <c r="K91" s="206">
        <f t="shared" si="12"/>
        <v>0</v>
      </c>
    </row>
    <row r="92" spans="2:11" x14ac:dyDescent="0.3">
      <c r="B92" s="242"/>
      <c r="C92" s="136" t="s">
        <v>25</v>
      </c>
      <c r="D92" s="11">
        <v>0</v>
      </c>
      <c r="E92" s="39">
        <v>0</v>
      </c>
      <c r="F92" s="11">
        <v>0</v>
      </c>
      <c r="G92" s="11">
        <v>0</v>
      </c>
      <c r="H92" s="11">
        <f t="shared" si="10"/>
        <v>0</v>
      </c>
      <c r="I92" s="11">
        <v>0</v>
      </c>
      <c r="J92" s="218">
        <f t="shared" si="11"/>
        <v>0</v>
      </c>
      <c r="K92" s="206" t="s">
        <v>132</v>
      </c>
    </row>
    <row r="93" spans="2:11" x14ac:dyDescent="0.3">
      <c r="B93" s="242" t="s">
        <v>106</v>
      </c>
      <c r="C93" s="137" t="s">
        <v>26</v>
      </c>
      <c r="D93" s="11">
        <v>4000</v>
      </c>
      <c r="E93" s="39">
        <v>4000</v>
      </c>
      <c r="F93" s="11">
        <v>2268</v>
      </c>
      <c r="G93" s="11">
        <v>4000</v>
      </c>
      <c r="H93" s="11">
        <f t="shared" si="10"/>
        <v>0</v>
      </c>
      <c r="I93" s="11">
        <v>4000</v>
      </c>
      <c r="J93" s="218">
        <f t="shared" si="11"/>
        <v>0</v>
      </c>
      <c r="K93" s="206">
        <f t="shared" si="12"/>
        <v>1</v>
      </c>
    </row>
    <row r="94" spans="2:11" x14ac:dyDescent="0.3">
      <c r="B94" s="242"/>
      <c r="C94" s="137" t="s">
        <v>98</v>
      </c>
      <c r="D94" s="11">
        <v>0</v>
      </c>
      <c r="E94" s="39">
        <v>491</v>
      </c>
      <c r="F94" s="11">
        <v>419.7</v>
      </c>
      <c r="G94" s="11">
        <v>0</v>
      </c>
      <c r="H94" s="11">
        <f t="shared" si="10"/>
        <v>0</v>
      </c>
      <c r="I94" s="11">
        <v>0</v>
      </c>
      <c r="J94" s="218">
        <f t="shared" si="11"/>
        <v>0</v>
      </c>
      <c r="K94" s="206">
        <f t="shared" si="12"/>
        <v>0</v>
      </c>
    </row>
    <row r="95" spans="2:11" x14ac:dyDescent="0.3">
      <c r="B95" s="242" t="s">
        <v>107</v>
      </c>
      <c r="C95" s="137" t="s">
        <v>27</v>
      </c>
      <c r="D95" s="11">
        <v>31939</v>
      </c>
      <c r="E95" s="39">
        <v>31939</v>
      </c>
      <c r="F95" s="11">
        <v>15969.5</v>
      </c>
      <c r="G95" s="174">
        <v>32660</v>
      </c>
      <c r="H95" s="174">
        <f t="shared" si="10"/>
        <v>721</v>
      </c>
      <c r="I95" s="173">
        <v>23000</v>
      </c>
      <c r="J95" s="218">
        <f t="shared" si="11"/>
        <v>-9660</v>
      </c>
      <c r="K95" s="206">
        <f t="shared" si="12"/>
        <v>0.7201227339616143</v>
      </c>
    </row>
    <row r="96" spans="2:11" x14ac:dyDescent="0.3">
      <c r="B96" s="242"/>
      <c r="C96" s="137" t="s">
        <v>75</v>
      </c>
      <c r="D96" s="11">
        <v>0</v>
      </c>
      <c r="E96" s="39">
        <v>8788</v>
      </c>
      <c r="F96" s="11">
        <v>8787.6</v>
      </c>
      <c r="G96" s="174">
        <v>0</v>
      </c>
      <c r="H96" s="174">
        <f t="shared" si="10"/>
        <v>0</v>
      </c>
      <c r="I96" s="174">
        <v>0</v>
      </c>
      <c r="J96" s="218">
        <f t="shared" si="11"/>
        <v>0</v>
      </c>
      <c r="K96" s="206">
        <f t="shared" si="12"/>
        <v>0</v>
      </c>
    </row>
    <row r="97" spans="2:11" x14ac:dyDescent="0.3">
      <c r="B97" s="242"/>
      <c r="C97" s="137" t="s">
        <v>28</v>
      </c>
      <c r="D97" s="11">
        <v>0</v>
      </c>
      <c r="E97" s="39">
        <v>35</v>
      </c>
      <c r="F97" s="11">
        <v>35</v>
      </c>
      <c r="G97" s="174">
        <v>0</v>
      </c>
      <c r="H97" s="174">
        <f t="shared" si="10"/>
        <v>0</v>
      </c>
      <c r="I97" s="174">
        <v>0</v>
      </c>
      <c r="J97" s="218">
        <f t="shared" si="11"/>
        <v>0</v>
      </c>
      <c r="K97" s="206">
        <f t="shared" si="12"/>
        <v>0</v>
      </c>
    </row>
    <row r="98" spans="2:11" x14ac:dyDescent="0.3">
      <c r="B98" s="242"/>
      <c r="C98" s="137" t="s">
        <v>29</v>
      </c>
      <c r="D98" s="11">
        <v>0</v>
      </c>
      <c r="E98" s="39">
        <v>0</v>
      </c>
      <c r="F98" s="11">
        <v>0</v>
      </c>
      <c r="G98" s="174">
        <v>0</v>
      </c>
      <c r="H98" s="174">
        <f t="shared" si="10"/>
        <v>0</v>
      </c>
      <c r="I98" s="174">
        <v>0</v>
      </c>
      <c r="J98" s="218">
        <f t="shared" si="11"/>
        <v>0</v>
      </c>
      <c r="K98" s="206" t="s">
        <v>132</v>
      </c>
    </row>
    <row r="99" spans="2:11" x14ac:dyDescent="0.3">
      <c r="B99" s="242" t="s">
        <v>106</v>
      </c>
      <c r="C99" s="137" t="s">
        <v>30</v>
      </c>
      <c r="D99" s="11">
        <v>99898</v>
      </c>
      <c r="E99" s="39">
        <v>99898</v>
      </c>
      <c r="F99" s="11">
        <v>49950</v>
      </c>
      <c r="G99" s="174">
        <v>108553</v>
      </c>
      <c r="H99" s="174">
        <f t="shared" si="10"/>
        <v>8655</v>
      </c>
      <c r="I99" s="173">
        <v>104613</v>
      </c>
      <c r="J99" s="218">
        <f t="shared" si="11"/>
        <v>-3940</v>
      </c>
      <c r="K99" s="206">
        <f t="shared" si="12"/>
        <v>1.047198142104947</v>
      </c>
    </row>
    <row r="100" spans="2:11" x14ac:dyDescent="0.3">
      <c r="B100" s="242"/>
      <c r="C100" s="137" t="s">
        <v>31</v>
      </c>
      <c r="D100" s="14">
        <v>0</v>
      </c>
      <c r="E100" s="39">
        <v>0</v>
      </c>
      <c r="F100" s="11">
        <v>0</v>
      </c>
      <c r="G100" s="175">
        <v>0</v>
      </c>
      <c r="H100" s="175">
        <f t="shared" si="10"/>
        <v>0</v>
      </c>
      <c r="I100" s="175">
        <v>0</v>
      </c>
      <c r="J100" s="219">
        <f t="shared" si="11"/>
        <v>0</v>
      </c>
      <c r="K100" s="229" t="s">
        <v>132</v>
      </c>
    </row>
    <row r="101" spans="2:11" x14ac:dyDescent="0.3">
      <c r="B101" s="242" t="s">
        <v>107</v>
      </c>
      <c r="C101" s="133" t="s">
        <v>32</v>
      </c>
      <c r="D101" s="14">
        <v>16920</v>
      </c>
      <c r="E101" s="140">
        <v>16920</v>
      </c>
      <c r="F101" s="14">
        <v>8410</v>
      </c>
      <c r="G101" s="175">
        <v>17220</v>
      </c>
      <c r="H101" s="175">
        <f t="shared" ref="H101:H102" si="16">SUM(G101-D101)</f>
        <v>300</v>
      </c>
      <c r="I101" s="176">
        <v>17162</v>
      </c>
      <c r="J101" s="219">
        <f t="shared" ref="J101:J102" si="17">I101-G101</f>
        <v>-58</v>
      </c>
      <c r="K101" s="229">
        <f t="shared" si="12"/>
        <v>1.0143026004728133</v>
      </c>
    </row>
    <row r="102" spans="2:11" x14ac:dyDescent="0.3">
      <c r="B102" s="242"/>
      <c r="C102" s="133" t="s">
        <v>99</v>
      </c>
      <c r="D102" s="14">
        <v>0</v>
      </c>
      <c r="E102" s="140">
        <v>1000</v>
      </c>
      <c r="F102" s="14">
        <v>1000</v>
      </c>
      <c r="G102" s="14">
        <v>0</v>
      </c>
      <c r="H102" s="14">
        <f t="shared" si="16"/>
        <v>0</v>
      </c>
      <c r="I102" s="14">
        <v>0</v>
      </c>
      <c r="J102" s="219">
        <f t="shared" si="17"/>
        <v>0</v>
      </c>
      <c r="K102" s="229">
        <f t="shared" si="12"/>
        <v>0</v>
      </c>
    </row>
    <row r="103" spans="2:11" ht="15" thickBot="1" x14ac:dyDescent="0.35">
      <c r="B103" s="242"/>
      <c r="C103" s="133" t="s">
        <v>74</v>
      </c>
      <c r="D103" s="90">
        <v>0</v>
      </c>
      <c r="E103" s="139">
        <v>0</v>
      </c>
      <c r="F103" s="90">
        <v>0</v>
      </c>
      <c r="G103" s="90">
        <v>0</v>
      </c>
      <c r="H103" s="90">
        <f t="shared" si="10"/>
        <v>0</v>
      </c>
      <c r="I103" s="90">
        <v>0</v>
      </c>
      <c r="J103" s="220">
        <f t="shared" si="11"/>
        <v>0</v>
      </c>
      <c r="K103" s="230" t="s">
        <v>132</v>
      </c>
    </row>
    <row r="104" spans="2:11" ht="15" thickBot="1" x14ac:dyDescent="0.35">
      <c r="B104" s="172"/>
      <c r="C104" s="32" t="s">
        <v>33</v>
      </c>
      <c r="D104" s="134">
        <f>SUM(D105:D110)</f>
        <v>107391</v>
      </c>
      <c r="E104" s="134">
        <f>SUM(E105:E110)</f>
        <v>101091</v>
      </c>
      <c r="F104" s="134">
        <f>SUM(F105:F109)</f>
        <v>51302.399999999994</v>
      </c>
      <c r="G104" s="134">
        <f>SUM(G105:G110)</f>
        <v>113863</v>
      </c>
      <c r="H104" s="134">
        <f>SUM(H105:H109)</f>
        <v>6472</v>
      </c>
      <c r="I104" s="134">
        <f>SUM(I105:I110)</f>
        <v>112863</v>
      </c>
      <c r="J104" s="221">
        <f t="shared" si="11"/>
        <v>-1000</v>
      </c>
      <c r="K104" s="231">
        <f t="shared" si="12"/>
        <v>1.1164495355669644</v>
      </c>
    </row>
    <row r="105" spans="2:11" x14ac:dyDescent="0.3">
      <c r="B105" s="242" t="s">
        <v>106</v>
      </c>
      <c r="C105" s="36" t="s">
        <v>34</v>
      </c>
      <c r="D105" s="11">
        <v>49065</v>
      </c>
      <c r="E105" s="11">
        <v>49065</v>
      </c>
      <c r="F105" s="11">
        <v>24532.5</v>
      </c>
      <c r="G105" s="11">
        <v>60037</v>
      </c>
      <c r="H105" s="11">
        <f t="shared" si="10"/>
        <v>10972</v>
      </c>
      <c r="I105" s="163">
        <v>60037</v>
      </c>
      <c r="J105" s="218">
        <f t="shared" si="11"/>
        <v>0</v>
      </c>
      <c r="K105" s="206">
        <f t="shared" si="12"/>
        <v>1.2236217262814633</v>
      </c>
    </row>
    <row r="106" spans="2:11" x14ac:dyDescent="0.3">
      <c r="B106" s="242"/>
      <c r="C106" s="38" t="s">
        <v>35</v>
      </c>
      <c r="D106" s="11">
        <v>87</v>
      </c>
      <c r="E106" s="11">
        <v>87</v>
      </c>
      <c r="F106" s="11">
        <v>7.5</v>
      </c>
      <c r="G106" s="11">
        <v>87</v>
      </c>
      <c r="H106" s="11">
        <f t="shared" si="10"/>
        <v>0</v>
      </c>
      <c r="I106" s="11">
        <v>87</v>
      </c>
      <c r="J106" s="218">
        <f t="shared" si="11"/>
        <v>0</v>
      </c>
      <c r="K106" s="206">
        <f t="shared" si="12"/>
        <v>1</v>
      </c>
    </row>
    <row r="107" spans="2:11" x14ac:dyDescent="0.3">
      <c r="B107" s="242"/>
      <c r="C107" s="38" t="s">
        <v>78</v>
      </c>
      <c r="D107" s="11">
        <v>6093</v>
      </c>
      <c r="E107" s="11">
        <v>6093</v>
      </c>
      <c r="F107" s="11">
        <v>4839.8</v>
      </c>
      <c r="G107" s="11">
        <v>6093</v>
      </c>
      <c r="H107" s="11">
        <f t="shared" si="10"/>
        <v>0</v>
      </c>
      <c r="I107" s="11">
        <v>6093</v>
      </c>
      <c r="J107" s="218">
        <f t="shared" si="11"/>
        <v>0</v>
      </c>
      <c r="K107" s="206">
        <f t="shared" si="12"/>
        <v>1</v>
      </c>
    </row>
    <row r="108" spans="2:11" x14ac:dyDescent="0.3">
      <c r="B108" s="242"/>
      <c r="C108" s="38" t="s">
        <v>79</v>
      </c>
      <c r="D108" s="11">
        <v>146</v>
      </c>
      <c r="E108" s="11">
        <v>146</v>
      </c>
      <c r="F108" s="11">
        <v>72.599999999999994</v>
      </c>
      <c r="G108" s="11">
        <v>146</v>
      </c>
      <c r="H108" s="11">
        <v>0</v>
      </c>
      <c r="I108" s="11">
        <v>146</v>
      </c>
      <c r="J108" s="218">
        <f t="shared" si="11"/>
        <v>0</v>
      </c>
      <c r="K108" s="206">
        <f t="shared" si="12"/>
        <v>1</v>
      </c>
    </row>
    <row r="109" spans="2:11" ht="15" x14ac:dyDescent="0.25">
      <c r="B109" s="172" t="s">
        <v>105</v>
      </c>
      <c r="C109" s="40" t="s">
        <v>36</v>
      </c>
      <c r="D109" s="11">
        <v>50000</v>
      </c>
      <c r="E109" s="11">
        <v>43700</v>
      </c>
      <c r="F109" s="11">
        <v>21850</v>
      </c>
      <c r="G109" s="174">
        <v>45500</v>
      </c>
      <c r="H109" s="11">
        <f t="shared" si="10"/>
        <v>-4500</v>
      </c>
      <c r="I109" s="173">
        <v>44500</v>
      </c>
      <c r="J109" s="218">
        <f t="shared" si="11"/>
        <v>-1000</v>
      </c>
      <c r="K109" s="206">
        <f t="shared" si="12"/>
        <v>1.0183066361556063</v>
      </c>
    </row>
    <row r="110" spans="2:11" ht="15" thickBot="1" x14ac:dyDescent="0.35">
      <c r="B110" s="172" t="s">
        <v>105</v>
      </c>
      <c r="C110" s="150" t="s">
        <v>77</v>
      </c>
      <c r="D110" s="148">
        <v>2000</v>
      </c>
      <c r="E110" s="148">
        <v>2000</v>
      </c>
      <c r="F110" s="148">
        <v>0</v>
      </c>
      <c r="G110" s="148">
        <v>2000</v>
      </c>
      <c r="H110" s="149">
        <v>0</v>
      </c>
      <c r="I110" s="164">
        <v>2000</v>
      </c>
      <c r="J110" s="222">
        <f t="shared" si="11"/>
        <v>0</v>
      </c>
      <c r="K110" s="212">
        <f t="shared" si="12"/>
        <v>1</v>
      </c>
    </row>
    <row r="111" spans="2:11" ht="16.2" thickBot="1" x14ac:dyDescent="0.35">
      <c r="B111" s="190"/>
      <c r="C111" s="59" t="s">
        <v>37</v>
      </c>
      <c r="D111" s="122">
        <f>D104+D86+D85+D81+D80+D79+D78+D77+D76+D75+D74+D73+D72+D71+D70+D69+D68+D67+D66+D65+D64+D63</f>
        <v>971564</v>
      </c>
      <c r="E111" s="122">
        <f>E104+E86+E85+E81+E80+E79+E78+E77+E76+E75+E74+E73+E72+E71+E70+E69+E68+E67+E66+E65+E64+E63</f>
        <v>1077188.6000000001</v>
      </c>
      <c r="F111" s="122">
        <f t="shared" ref="F111:J111" si="18">F104+F86+F85+F81+F80+F79+F78+F77+F76+F75+F74+F73+F72+F71+F70+F69+F68+F67+F66+F65+F64+F63</f>
        <v>379297.9</v>
      </c>
      <c r="G111" s="122">
        <f t="shared" si="18"/>
        <v>1081364</v>
      </c>
      <c r="H111" s="122">
        <f t="shared" si="18"/>
        <v>144500</v>
      </c>
      <c r="I111" s="122">
        <f>I104+I86+I85+I81+I80+I79+I78+I77+I76+I75+I74+I73+I72+I71+I70+I69+I68+I67+I66+I65+I64+I63</f>
        <v>1027545</v>
      </c>
      <c r="J111" s="223">
        <f t="shared" si="18"/>
        <v>-53819</v>
      </c>
      <c r="K111" s="232">
        <f t="shared" si="12"/>
        <v>0.95391373432656079</v>
      </c>
    </row>
    <row r="112" spans="2:11" x14ac:dyDescent="0.3">
      <c r="C112" s="192" t="s">
        <v>128</v>
      </c>
      <c r="D112" s="193">
        <v>0</v>
      </c>
      <c r="E112" s="193">
        <v>-1269</v>
      </c>
      <c r="F112" s="238"/>
      <c r="G112" s="193">
        <v>0</v>
      </c>
      <c r="H112" s="138">
        <f>SUM(G112-D112)</f>
        <v>0</v>
      </c>
      <c r="I112" s="193">
        <v>0</v>
      </c>
      <c r="J112" s="217">
        <f>I112-G112</f>
        <v>0</v>
      </c>
      <c r="K112" s="228">
        <f t="shared" si="12"/>
        <v>0</v>
      </c>
    </row>
    <row r="113" spans="3:11" ht="15" thickBot="1" x14ac:dyDescent="0.35">
      <c r="C113" s="191" t="s">
        <v>129</v>
      </c>
      <c r="D113" s="41">
        <v>98182</v>
      </c>
      <c r="E113" s="41">
        <v>434182</v>
      </c>
      <c r="F113" s="235"/>
      <c r="G113" s="41">
        <v>49170</v>
      </c>
      <c r="H113" s="147">
        <v>0</v>
      </c>
      <c r="I113" s="41">
        <v>49170</v>
      </c>
      <c r="J113" s="236">
        <f>I113-G113</f>
        <v>0</v>
      </c>
      <c r="K113" s="237">
        <f t="shared" si="12"/>
        <v>0.11324744001363483</v>
      </c>
    </row>
    <row r="114" spans="3:11" ht="16.2" thickBot="1" x14ac:dyDescent="0.35">
      <c r="C114" s="59" t="s">
        <v>130</v>
      </c>
      <c r="D114" s="56">
        <f>D111+D113</f>
        <v>1069746</v>
      </c>
      <c r="E114" s="56">
        <f t="shared" ref="E114:J114" si="19">E111+E113</f>
        <v>1511370.6</v>
      </c>
      <c r="F114" s="56">
        <f t="shared" si="19"/>
        <v>379297.9</v>
      </c>
      <c r="G114" s="56">
        <f>G111+G113</f>
        <v>1130534</v>
      </c>
      <c r="H114" s="56">
        <f t="shared" si="19"/>
        <v>144500</v>
      </c>
      <c r="I114" s="56">
        <f>I111+I113</f>
        <v>1076715</v>
      </c>
      <c r="J114" s="224">
        <f t="shared" si="19"/>
        <v>-53819</v>
      </c>
      <c r="K114" s="233">
        <f t="shared" si="12"/>
        <v>0.71240964988997402</v>
      </c>
    </row>
    <row r="115" spans="3:11" x14ac:dyDescent="0.3">
      <c r="C115" s="192" t="s">
        <v>38</v>
      </c>
      <c r="D115" s="193">
        <v>784508</v>
      </c>
      <c r="E115" s="193">
        <v>863331.6</v>
      </c>
      <c r="F115" s="193">
        <v>345996.3</v>
      </c>
      <c r="G115" s="193">
        <v>990111</v>
      </c>
      <c r="H115" s="138">
        <f t="shared" si="10"/>
        <v>205603</v>
      </c>
      <c r="I115" s="240">
        <f>I30</f>
        <v>755831</v>
      </c>
      <c r="J115" s="217">
        <f t="shared" si="11"/>
        <v>-234280</v>
      </c>
      <c r="K115" s="228">
        <f t="shared" si="12"/>
        <v>0.87548168050376007</v>
      </c>
    </row>
    <row r="116" spans="3:11" x14ac:dyDescent="0.3">
      <c r="C116" s="197" t="s">
        <v>127</v>
      </c>
      <c r="D116" s="198">
        <v>187056</v>
      </c>
      <c r="E116" s="198">
        <v>213857</v>
      </c>
      <c r="F116" s="198">
        <v>33301.599999999999</v>
      </c>
      <c r="G116" s="198">
        <f>G31</f>
        <v>291253</v>
      </c>
      <c r="H116" s="11">
        <f>SUM(G116-D116)</f>
        <v>104197</v>
      </c>
      <c r="I116" s="241">
        <f>I31</f>
        <v>271714</v>
      </c>
      <c r="J116" s="218">
        <f t="shared" si="11"/>
        <v>-19539</v>
      </c>
      <c r="K116" s="206">
        <f t="shared" si="12"/>
        <v>1.2705405948834969</v>
      </c>
    </row>
    <row r="117" spans="3:11" ht="15" thickBot="1" x14ac:dyDescent="0.35">
      <c r="C117" s="194" t="s">
        <v>131</v>
      </c>
      <c r="D117" s="195">
        <f>D113+D112</f>
        <v>98182</v>
      </c>
      <c r="E117" s="195">
        <f t="shared" ref="E117:J117" si="20">E113+E112</f>
        <v>432913</v>
      </c>
      <c r="F117" s="195">
        <f t="shared" si="20"/>
        <v>0</v>
      </c>
      <c r="G117" s="195">
        <f t="shared" si="20"/>
        <v>49170</v>
      </c>
      <c r="H117" s="196">
        <f t="shared" si="20"/>
        <v>0</v>
      </c>
      <c r="I117" s="195">
        <f t="shared" si="20"/>
        <v>49170</v>
      </c>
      <c r="J117" s="225">
        <f t="shared" si="20"/>
        <v>0</v>
      </c>
      <c r="K117" s="234">
        <f t="shared" si="12"/>
        <v>0.11357940278993701</v>
      </c>
    </row>
    <row r="118" spans="3:11" ht="15" x14ac:dyDescent="0.25"/>
    <row r="119" spans="3:11" ht="15" x14ac:dyDescent="0.25">
      <c r="C119" s="42"/>
      <c r="D119" s="43"/>
      <c r="E119" s="43"/>
      <c r="F119" s="31"/>
      <c r="G119" s="43"/>
      <c r="H119" s="17"/>
    </row>
    <row r="120" spans="3:11" x14ac:dyDescent="0.3">
      <c r="C120" s="44"/>
      <c r="D120" s="45" t="s">
        <v>71</v>
      </c>
      <c r="E120" s="45" t="s">
        <v>101</v>
      </c>
      <c r="F120" s="45"/>
      <c r="G120" s="45"/>
      <c r="H120" s="80"/>
    </row>
    <row r="121" spans="3:11" ht="15.75" thickBot="1" x14ac:dyDescent="0.3">
      <c r="C121" s="16"/>
      <c r="D121" s="20"/>
      <c r="E121" s="18"/>
      <c r="F121" s="19"/>
      <c r="G121" s="16"/>
      <c r="H121" s="16"/>
    </row>
    <row r="122" spans="3:11" ht="15" thickBot="1" x14ac:dyDescent="0.35">
      <c r="C122" s="16"/>
      <c r="D122" s="20"/>
      <c r="E122" s="102" t="s">
        <v>59</v>
      </c>
      <c r="F122" s="107" t="s">
        <v>60</v>
      </c>
      <c r="G122" s="106" t="s">
        <v>61</v>
      </c>
      <c r="H122" s="60"/>
    </row>
    <row r="123" spans="3:11" x14ac:dyDescent="0.3">
      <c r="D123" s="19"/>
      <c r="E123" s="103" t="s">
        <v>40</v>
      </c>
      <c r="F123" s="156">
        <f>G17</f>
        <v>854560</v>
      </c>
      <c r="G123" s="157">
        <f>I17</f>
        <v>1076715</v>
      </c>
      <c r="H123" s="88"/>
      <c r="I123" s="66" t="s">
        <v>76</v>
      </c>
    </row>
    <row r="124" spans="3:11" ht="15" thickBot="1" x14ac:dyDescent="0.35">
      <c r="D124" s="19"/>
      <c r="E124" s="104" t="s">
        <v>41</v>
      </c>
      <c r="F124" s="158">
        <f>G114</f>
        <v>1130534</v>
      </c>
      <c r="G124" s="159">
        <f>I114</f>
        <v>1076715</v>
      </c>
      <c r="H124" s="88"/>
    </row>
    <row r="125" spans="3:11" ht="15" thickBot="1" x14ac:dyDescent="0.35">
      <c r="D125" s="19"/>
      <c r="E125" s="105" t="s">
        <v>42</v>
      </c>
      <c r="F125" s="123">
        <f>SUM(F123-F124)</f>
        <v>-275974</v>
      </c>
      <c r="G125" s="124">
        <f>G123-G124</f>
        <v>0</v>
      </c>
      <c r="H125" s="61"/>
      <c r="I125" s="66"/>
    </row>
    <row r="126" spans="3:11" x14ac:dyDescent="0.3">
      <c r="D126" s="19"/>
    </row>
    <row r="127" spans="3:11" x14ac:dyDescent="0.3">
      <c r="E127" s="100" t="s">
        <v>0</v>
      </c>
      <c r="F127" s="112" t="s">
        <v>73</v>
      </c>
      <c r="G127" s="117">
        <f>F125</f>
        <v>-275974</v>
      </c>
      <c r="H127" s="112"/>
    </row>
    <row r="128" spans="3:11" x14ac:dyDescent="0.3">
      <c r="F128" s="112" t="s">
        <v>143</v>
      </c>
      <c r="G128" s="118">
        <f>J12</f>
        <v>24316</v>
      </c>
      <c r="H128" s="112"/>
    </row>
    <row r="129" spans="6:9" x14ac:dyDescent="0.3">
      <c r="F129" s="112" t="s">
        <v>1</v>
      </c>
      <c r="G129" s="117">
        <f>(SUM(J63:J86)+J104)*-1</f>
        <v>53819</v>
      </c>
      <c r="H129" s="112"/>
    </row>
    <row r="130" spans="6:9" x14ac:dyDescent="0.3">
      <c r="F130" s="119" t="s">
        <v>72</v>
      </c>
      <c r="G130" s="117">
        <f>E21</f>
        <v>68669</v>
      </c>
      <c r="H130" s="120" t="s">
        <v>69</v>
      </c>
    </row>
    <row r="131" spans="6:9" x14ac:dyDescent="0.3">
      <c r="F131" s="119" t="s">
        <v>70</v>
      </c>
      <c r="G131" s="117">
        <f>I16</f>
        <v>80000</v>
      </c>
      <c r="H131" s="120" t="s">
        <v>144</v>
      </c>
    </row>
    <row r="132" spans="6:9" x14ac:dyDescent="0.3">
      <c r="F132" s="119" t="s">
        <v>145</v>
      </c>
      <c r="G132" s="117">
        <v>49170</v>
      </c>
      <c r="H132" s="120"/>
    </row>
    <row r="133" spans="6:9" x14ac:dyDescent="0.3">
      <c r="F133" s="91" t="s">
        <v>2</v>
      </c>
      <c r="G133" s="92">
        <f>SUM(G127:G132)</f>
        <v>0</v>
      </c>
      <c r="I133" s="66"/>
    </row>
    <row r="134" spans="6:9" x14ac:dyDescent="0.3">
      <c r="I134" s="2"/>
    </row>
    <row r="135" spans="6:9" x14ac:dyDescent="0.3">
      <c r="I135" s="2"/>
    </row>
    <row r="136" spans="6:9" x14ac:dyDescent="0.3"/>
    <row r="137" spans="6:9" x14ac:dyDescent="0.3"/>
    <row r="138" spans="6:9" x14ac:dyDescent="0.3"/>
    <row r="139" spans="6:9" x14ac:dyDescent="0.3"/>
    <row r="140" spans="6:9" x14ac:dyDescent="0.3"/>
    <row r="141" spans="6:9" x14ac:dyDescent="0.3"/>
    <row r="142" spans="6:9" x14ac:dyDescent="0.3"/>
    <row r="143" spans="6:9" x14ac:dyDescent="0.3"/>
    <row r="144" spans="6:9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</sheetData>
  <mergeCells count="13">
    <mergeCell ref="C59:K60"/>
    <mergeCell ref="C26:K27"/>
    <mergeCell ref="C3:K4"/>
    <mergeCell ref="C1:H2"/>
    <mergeCell ref="C48:I49"/>
    <mergeCell ref="B105:B108"/>
    <mergeCell ref="B63:B66"/>
    <mergeCell ref="B81:B84"/>
    <mergeCell ref="B99:B100"/>
    <mergeCell ref="B95:B98"/>
    <mergeCell ref="B93:B94"/>
    <mergeCell ref="B87:B92"/>
    <mergeCell ref="B101:B103"/>
  </mergeCells>
  <phoneticPr fontId="13" type="noConversion"/>
  <conditionalFormatting sqref="B67:B81 B85:B116 B1:B63 B119:B1048576">
    <cfRule type="containsText" dxfId="3" priority="1" operator="containsText" text="TAJ">
      <formula>NOT(ISERROR(SEARCH("TAJ",B1)))</formula>
    </cfRule>
    <cfRule type="containsText" dxfId="2" priority="2" operator="containsText" text="1NÁM">
      <formula>NOT(ISERROR(SEARCH("1NÁM",B1)))</formula>
    </cfRule>
    <cfRule type="containsText" dxfId="1" priority="3" operator="containsText" text="2NÁM">
      <formula>NOT(ISERROR(SEARCH("2NÁM",B1)))</formula>
    </cfRule>
    <cfRule type="containsText" dxfId="0" priority="4" operator="containsText" text="PRIM">
      <formula>NOT(ISERROR(SEARCH("PRIM",B1)))</formula>
    </cfRule>
  </conditionalFormatting>
  <printOptions horizontalCentered="1" verticalCentered="1"/>
  <pageMargins left="0.51181102362204722" right="0.51181102362204722" top="0.59055118110236227" bottom="0.59055118110236227" header="0.31496062992125984" footer="0.31496062992125984"/>
  <pageSetup paperSize="8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2016-10-18T08:39:27Z</cp:lastPrinted>
  <dcterms:created xsi:type="dcterms:W3CDTF">2013-09-18T06:48:31Z</dcterms:created>
  <dcterms:modified xsi:type="dcterms:W3CDTF">2016-10-18T09:27:41Z</dcterms:modified>
</cp:coreProperties>
</file>